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tmanncloud-my.sharepoint.com/personal/dominik_guenzel_brawosystems_com/Documents/Desktop/BRAWO SYSTEMS/Harz Kalkulator/"/>
    </mc:Choice>
  </mc:AlternateContent>
  <xr:revisionPtr revIDLastSave="61" documentId="8_{F6A48D92-2992-420A-B7A9-CAE76345E426}" xr6:coauthVersionLast="47" xr6:coauthVersionMax="47" xr10:uidLastSave="{AFF2B288-D411-4534-BBA5-399AC28AF629}"/>
  <bookViews>
    <workbookView xWindow="28690" yWindow="-110" windowWidth="28090" windowHeight="16420" activeTab="1" xr2:uid="{D8371DF2-CC02-4798-8D95-0AD1147BA4B8}"/>
  </bookViews>
  <sheets>
    <sheet name="BRAWO® Resins" sheetId="2" r:id="rId1"/>
    <sheet name="BRAWO® UVPox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A25" i="4" s="1"/>
  <c r="D12" i="4"/>
  <c r="D13" i="4" s="1"/>
  <c r="B9" i="4"/>
  <c r="E29" i="4" l="1"/>
  <c r="A33" i="4"/>
  <c r="D15" i="4"/>
  <c r="D18" i="4" s="1"/>
  <c r="E25" i="4"/>
  <c r="D16" i="4"/>
  <c r="D19" i="4" s="1"/>
  <c r="A27" i="4"/>
  <c r="F36" i="4"/>
  <c r="E27" i="4"/>
  <c r="G36" i="4"/>
  <c r="L36" i="4"/>
  <c r="E33" i="4"/>
  <c r="A29" i="4"/>
  <c r="H36" i="4"/>
  <c r="I36" i="4"/>
  <c r="A23" i="4"/>
  <c r="A31" i="4"/>
  <c r="J36" i="4"/>
  <c r="E23" i="4"/>
  <c r="E31" i="4"/>
  <c r="K36" i="4"/>
  <c r="D14" i="2" l="1"/>
  <c r="D18" i="2" l="1"/>
  <c r="D21" i="2" s="1"/>
  <c r="D15" i="2"/>
  <c r="D17" i="2"/>
  <c r="D20" i="2" s="1"/>
  <c r="B11" i="2"/>
  <c r="E24" i="2" l="1"/>
  <c r="E25" i="2" s="1"/>
  <c r="G36" i="2" l="1"/>
  <c r="L36" i="2"/>
  <c r="K36" i="2"/>
  <c r="J36" i="2"/>
  <c r="H36" i="2"/>
  <c r="I36" i="2"/>
  <c r="E33" i="2"/>
  <c r="E31" i="2"/>
  <c r="E27" i="2"/>
  <c r="F36" i="2"/>
  <c r="E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Günzel Dominik</author>
  </authors>
  <commentList>
    <comment ref="R78" authorId="0" shapeId="0" xr:uid="{A577B012-E8B8-450D-A214-6046F5C76417}">
      <text>
        <r>
          <rPr>
            <b/>
            <sz val="9"/>
            <color indexed="81"/>
            <rFont val="Segoe UI"/>
            <family val="2"/>
          </rPr>
          <t>Günzel Dominik:</t>
        </r>
        <r>
          <rPr>
            <sz val="9"/>
            <color indexed="81"/>
            <rFont val="Segoe UI"/>
            <family val="2"/>
          </rPr>
          <t xml:space="preserve">
Pico
</t>
        </r>
      </text>
    </comment>
  </commentList>
</comments>
</file>

<file path=xl/sharedStrings.xml><?xml version="1.0" encoding="utf-8"?>
<sst xmlns="http://schemas.openxmlformats.org/spreadsheetml/2006/main" count="378" uniqueCount="214">
  <si>
    <t xml:space="preserve">BRAWO® I </t>
  </si>
  <si>
    <t>DN</t>
  </si>
  <si>
    <t>mm</t>
  </si>
  <si>
    <t>m</t>
  </si>
  <si>
    <t>l</t>
  </si>
  <si>
    <t>10°C</t>
  </si>
  <si>
    <t>20°C</t>
  </si>
  <si>
    <t>30°C</t>
  </si>
  <si>
    <t>40°C</t>
  </si>
  <si>
    <t>50°C</t>
  </si>
  <si>
    <t>60°C</t>
  </si>
  <si>
    <t>EP Harze</t>
  </si>
  <si>
    <t>BRAWOLINER / BRAWOLINER HT</t>
  </si>
  <si>
    <t>Wandstärke 3mm</t>
  </si>
  <si>
    <t>Walzenabstand in mm</t>
  </si>
  <si>
    <t>BRAWO III</t>
  </si>
  <si>
    <t>BRAWOLINER® 3D / BRAWOLINER® HT 3D</t>
  </si>
  <si>
    <t>BRAWO I</t>
  </si>
  <si>
    <t>70-100</t>
  </si>
  <si>
    <t>100-150</t>
  </si>
  <si>
    <t>150-225</t>
  </si>
  <si>
    <t>BRAWOLINER® 3D DN 200-300</t>
  </si>
  <si>
    <t>Wandstärke 4,7mm</t>
  </si>
  <si>
    <t>200-300</t>
  </si>
  <si>
    <t>BRAWOLINER® XT / BRAWOLINER® HT XT</t>
  </si>
  <si>
    <t>Wandstärke 4mm</t>
  </si>
  <si>
    <t>Harztypen</t>
  </si>
  <si>
    <t>Linerarten</t>
  </si>
  <si>
    <t>Harztyp</t>
  </si>
  <si>
    <t>Verarbeitungszeit</t>
  </si>
  <si>
    <t>Aushärtezeit</t>
  </si>
  <si>
    <t>Aushärtezeit Wärmezeit</t>
  </si>
  <si>
    <t>Chemische Belastung</t>
  </si>
  <si>
    <t>Verarbeitungsbedingungen</t>
  </si>
  <si>
    <t>BRAWO® III</t>
  </si>
  <si>
    <t>Ungefähre Temperatur und Härtezeit</t>
  </si>
  <si>
    <t>70°C</t>
  </si>
  <si>
    <t>BRAWO® I</t>
  </si>
  <si>
    <t>13h</t>
  </si>
  <si>
    <t>6h</t>
  </si>
  <si>
    <t>3,5h</t>
  </si>
  <si>
    <t>150min</t>
  </si>
  <si>
    <t>100min</t>
  </si>
  <si>
    <t>70min</t>
  </si>
  <si>
    <t xml:space="preserve">45min </t>
  </si>
  <si>
    <t>24h</t>
  </si>
  <si>
    <t>12h</t>
  </si>
  <si>
    <t>9h</t>
  </si>
  <si>
    <t>220min</t>
  </si>
  <si>
    <t>180min</t>
  </si>
  <si>
    <t>140min</t>
  </si>
  <si>
    <t>Mixing ratio</t>
  </si>
  <si>
    <t>BRAWO Resin Calculator</t>
  </si>
  <si>
    <t>COMPONENT A = Resin</t>
  </si>
  <si>
    <t>COMPONENT B = Hardener</t>
  </si>
  <si>
    <t>Technical properties</t>
  </si>
  <si>
    <t>Curing time of soaked textile until reduction in installation pressure :</t>
  </si>
  <si>
    <t>Curing time of soaked textile with warm curing until reduction in installation pressure :</t>
  </si>
  <si>
    <t>Fully chemical resistant following warm curing after :</t>
  </si>
  <si>
    <t>Processing conditions :</t>
  </si>
  <si>
    <t>Approx. curing temperatures and times :</t>
  </si>
  <si>
    <t>Processing time for soaked textile 
laid out lengthwise :</t>
  </si>
  <si>
    <t>Approx. 50min at +15 °C</t>
  </si>
  <si>
    <t>Approx. 3.5 h at +15 °C</t>
  </si>
  <si>
    <t>Approx. 24h without groundwater /
Approx. 36h 
with groundwater, at +10°C</t>
  </si>
  <si>
    <t>Approx. 220 Minutes at +50°C / Approx. 140 Minutes at  +70°C</t>
  </si>
  <si>
    <t>Approx.  7 days</t>
  </si>
  <si>
    <t>5 to +30 °C Air and substrate temperature</t>
  </si>
  <si>
    <t>Approx. 13h without groundwater /
Approx. 20h 
with groundwater, at +10°C</t>
  </si>
  <si>
    <t>Approx. 100 Minutes at +50°C / Approx. 45 Minutes at  +70°C</t>
  </si>
  <si>
    <t>BRAWOLINER DN100</t>
  </si>
  <si>
    <t>BRAWOLINER DN70</t>
  </si>
  <si>
    <t>BRAWOLINER DN50</t>
  </si>
  <si>
    <t>BRAWOLINER DN125</t>
  </si>
  <si>
    <t>BRAWOLINER DN150</t>
  </si>
  <si>
    <t>BRAWOLINER DN200</t>
  </si>
  <si>
    <t>BRAWOLINER HT DN50</t>
  </si>
  <si>
    <t>BRAWOLINER HT DN70</t>
  </si>
  <si>
    <t>BRAWOLINER HT DN100</t>
  </si>
  <si>
    <t>BRAWOLINER HT DN125</t>
  </si>
  <si>
    <t>BRAWOLINER HT DN150</t>
  </si>
  <si>
    <t>BRAWOLINER HT DN200</t>
  </si>
  <si>
    <t>BRAWOLINER HT 3D DN70-100</t>
  </si>
  <si>
    <t>BRAWOLINER HT 3D DN100-150</t>
  </si>
  <si>
    <t>BRAWOLINER HT 3D DN150-225</t>
  </si>
  <si>
    <t>BRAWOLINER 3D DN70-100</t>
  </si>
  <si>
    <t>BRAWOLINER 3D DN150-225</t>
  </si>
  <si>
    <t>BRAWOLINER 3D DN200-300</t>
  </si>
  <si>
    <t>BRAWOLINER XT DN100</t>
  </si>
  <si>
    <t>BRAWOLINER XT DN125</t>
  </si>
  <si>
    <t>BRAWOLINER XT DN150</t>
  </si>
  <si>
    <t>BRAWOLINER XT DN200</t>
  </si>
  <si>
    <t>BRAWOLINER HT XT DN100</t>
  </si>
  <si>
    <t>BRAWOLINER HT XT DN125</t>
  </si>
  <si>
    <t>BRAWOLINER HT XT DN150</t>
  </si>
  <si>
    <t>BRAWOLINER HT XT DN200</t>
  </si>
  <si>
    <t>BRAWOLINER 3D DN100-150</t>
  </si>
  <si>
    <r>
      <rPr>
        <b/>
        <sz val="16"/>
        <color theme="1"/>
        <rFont val="Arial"/>
        <family val="2"/>
      </rPr>
      <t xml:space="preserve">Resin type :
</t>
    </r>
    <r>
      <rPr>
        <sz val="16"/>
        <color theme="1"/>
        <rFont val="Arial"/>
        <family val="2"/>
      </rPr>
      <t>(Please select)</t>
    </r>
  </si>
  <si>
    <r>
      <rPr>
        <b/>
        <sz val="16"/>
        <color theme="1"/>
        <rFont val="Arial"/>
        <family val="2"/>
      </rPr>
      <t>Liner :</t>
    </r>
    <r>
      <rPr>
        <sz val="16"/>
        <color theme="1"/>
        <rFont val="Arial"/>
        <family val="2"/>
      </rPr>
      <t xml:space="preserve"> 
(Please select)</t>
    </r>
  </si>
  <si>
    <r>
      <rPr>
        <b/>
        <sz val="16"/>
        <color theme="1"/>
        <rFont val="Arial"/>
        <family val="2"/>
      </rPr>
      <t xml:space="preserve">Length in m : </t>
    </r>
    <r>
      <rPr>
        <sz val="16"/>
        <color theme="1"/>
        <rFont val="Arial"/>
        <family val="2"/>
      </rPr>
      <t>(Type in)</t>
    </r>
  </si>
  <si>
    <t>3 : 1</t>
  </si>
  <si>
    <t>by weight</t>
  </si>
  <si>
    <t>2,61 : 1</t>
  </si>
  <si>
    <t>by volume</t>
  </si>
  <si>
    <t>BRAWO SRR</t>
  </si>
  <si>
    <t>BRAWO® RR</t>
  </si>
  <si>
    <t>BRAWO® SRR</t>
  </si>
  <si>
    <t>6 to +30 °C Air and substrate temperature</t>
  </si>
  <si>
    <t>Approx. 30min at +15 °C</t>
  </si>
  <si>
    <t xml:space="preserve">Approx. 75 Minutes at +50°C </t>
  </si>
  <si>
    <t xml:space="preserve">Approx. 30 Minutes at +50°C </t>
  </si>
  <si>
    <t>4h</t>
  </si>
  <si>
    <t>2h</t>
  </si>
  <si>
    <t>80min</t>
  </si>
  <si>
    <t>50min</t>
  </si>
  <si>
    <t>30min</t>
  </si>
  <si>
    <t>-</t>
  </si>
  <si>
    <t>3h</t>
  </si>
  <si>
    <t>1,5h</t>
  </si>
  <si>
    <t>75min</t>
  </si>
  <si>
    <t>*</t>
  </si>
  <si>
    <r>
      <t xml:space="preserve">70°C </t>
    </r>
    <r>
      <rPr>
        <sz val="16"/>
        <color rgb="FFFF0000"/>
        <rFont val="Arial"/>
        <family val="2"/>
      </rPr>
      <t>**</t>
    </r>
  </si>
  <si>
    <r>
      <t>**</t>
    </r>
    <r>
      <rPr>
        <b/>
        <sz val="11"/>
        <rFont val="Arial"/>
        <family val="2"/>
      </rPr>
      <t>Only in combination with BRAWOLINER® HT or with a suitable calibration CIPP</t>
    </r>
  </si>
  <si>
    <t xml:space="preserve">Approx. 2h without groundwater at 20 °C
</t>
  </si>
  <si>
    <t xml:space="preserve">Approx. 6h without groundwater at 10 °C
</t>
  </si>
  <si>
    <r>
      <t>*</t>
    </r>
    <r>
      <rPr>
        <b/>
        <sz val="11"/>
        <rFont val="Arial"/>
        <family val="2"/>
      </rPr>
      <t>Caution: When curing with steam, there is a risk of extreme temperature rise
due to the exothermic resin reaction with BRAWO® RR and BRAWO® SRR. Therefore, steam curing is not recommended.</t>
    </r>
  </si>
  <si>
    <t>R97</t>
  </si>
  <si>
    <t>R98</t>
  </si>
  <si>
    <t>R99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</si>
  <si>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</si>
  <si>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</si>
  <si>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</si>
  <si>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</si>
  <si>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</si>
  <si>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</si>
  <si>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</si>
  <si>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</si>
  <si>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</si>
  <si>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</si>
  <si>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</si>
  <si>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</si>
  <si>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</si>
  <si>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</si>
  <si>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</si>
  <si>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</si>
  <si>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</si>
  <si>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</si>
  <si>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</si>
  <si>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</si>
  <si>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</si>
  <si>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</si>
  <si>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</si>
  <si>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</si>
  <si>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300-400</t>
  </si>
  <si>
    <t>BRAWOLINER® 3D DN 300-400</t>
  </si>
  <si>
    <t>R124</t>
  </si>
  <si>
    <t>BRAWOLINER 3D DN300-400</t>
  </si>
  <si>
    <t>lbs /foot</t>
  </si>
  <si>
    <t>BRAWO I / BRAWO III &amp;  BRAWO SRR
Mix Ratio
A:B</t>
  </si>
  <si>
    <t>Wandstärke 5,1mm</t>
  </si>
  <si>
    <t>BRAWO® LR</t>
  </si>
  <si>
    <t>kg</t>
  </si>
  <si>
    <r>
      <t xml:space="preserve">Benötigt Menge der Kompnente A in Kg :
</t>
    </r>
    <r>
      <rPr>
        <i/>
        <sz val="11"/>
        <color theme="1"/>
        <rFont val="Arial"/>
        <family val="2"/>
      </rPr>
      <t xml:space="preserve">[Total requested for comp A in Kg :] </t>
    </r>
  </si>
  <si>
    <r>
      <t xml:space="preserve">Benötigt Menge der Kompnente B in Kg :
</t>
    </r>
    <r>
      <rPr>
        <i/>
        <sz val="11"/>
        <color theme="1"/>
        <rFont val="Arial"/>
        <family val="2"/>
      </rPr>
      <t xml:space="preserve">[Total requested for comp B in Kg :] </t>
    </r>
  </si>
  <si>
    <r>
      <t xml:space="preserve">Benötigt Menge der Komponente A in Liter :
</t>
    </r>
    <r>
      <rPr>
        <i/>
        <sz val="10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[Total requested for comp A in liter :]</t>
    </r>
  </si>
  <si>
    <r>
      <t xml:space="preserve">Benötigt Menge der Komponente B in Liter :
</t>
    </r>
    <r>
      <rPr>
        <i/>
        <sz val="10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[Total requested for comp B in liter :]</t>
    </r>
  </si>
  <si>
    <r>
      <t xml:space="preserve">Ungefähre Temperatur und Härtezeit:
</t>
    </r>
    <r>
      <rPr>
        <i/>
        <sz val="11"/>
        <rFont val="Arial"/>
        <family val="2"/>
      </rPr>
      <t>[Approx. curing temperatures and times:]</t>
    </r>
  </si>
  <si>
    <r>
      <t xml:space="preserve">70°C </t>
    </r>
    <r>
      <rPr>
        <sz val="13"/>
        <color rgb="FFFF0000"/>
        <rFont val="Arial"/>
        <family val="2"/>
      </rPr>
      <t>**</t>
    </r>
  </si>
  <si>
    <t>BRAWO® LR / BRAWO® UVPox</t>
  </si>
  <si>
    <t>BRAWO® UVPox</t>
  </si>
  <si>
    <t>Max lagerdauer</t>
  </si>
  <si>
    <t>Härtegeschwindigkeit Mega</t>
  </si>
  <si>
    <t>5 bis +30 °C Luft- und Untergrundtemperatur
[5 to +30 °C Air and substrate temperature]</t>
  </si>
  <si>
    <t>ca. 7 Tage
[Approx.  7 days]</t>
  </si>
  <si>
    <t>ca. 30min bei 15°C 
[Approx. 30min at +15 °C]</t>
  </si>
  <si>
    <t xml:space="preserve">ca. 13 Stunden ohne Grundwasser bei +10°C 
[Approx. 6h without groundwater at 10 °C]
</t>
  </si>
  <si>
    <t xml:space="preserve">ca. 75 Minuten bei +50°C
[Approx. 75 Minutes at +50°C] </t>
  </si>
  <si>
    <t xml:space="preserve">ca. 2 Stunden ohne Grundwasser bei +20°C 
[Approx. 2h without groundwater at 20 °C]
</t>
  </si>
  <si>
    <t xml:space="preserve">ca. 30 Minuten bei +50°C
[Approx. 30 Minutes at +50°C] </t>
  </si>
  <si>
    <t xml:space="preserve">mm </t>
  </si>
  <si>
    <t>Shelf life / max. storage time:</t>
  </si>
  <si>
    <t>Durability / processing time of the impregnated textile:</t>
  </si>
  <si>
    <t>Curing speed of the impregnated textile with the Brawo Magnavity Nano:</t>
  </si>
  <si>
    <t xml:space="preserve">Hardening speed of the of the impregnated textile with the BRAWO® Pico:
                              </t>
  </si>
  <si>
    <t>Curing speed of the impregnated textile with the Brawo-LumCure or UV relining system:</t>
  </si>
  <si>
    <t>Hardening speed of the impregnated textile with the BRAWO® Magnavity LED- head Nano:</t>
  </si>
  <si>
    <t>Hardening speed of the impregnated textile with the BRAWO® Magnavity LED-head Mega:</t>
  </si>
  <si>
    <t>Processing conditions:</t>
  </si>
  <si>
    <t xml:space="preserve">Approx. 0.6 in DN 100
Approx. 0.5 in DN 150
Approx. 0.4 in DN 200
</t>
  </si>
  <si>
    <t>12 months</t>
  </si>
  <si>
    <t xml:space="preserve">Approx. 0.6 in DN 100
Approx. 0.4 in DN 150
Approx. 0.3 in DN 200
</t>
  </si>
  <si>
    <t xml:space="preserve">
Approx. 0.5 in DN 50
Approx. 0.3 in DN 70
Approx. 0.3 in DN 100
</t>
  </si>
  <si>
    <t xml:space="preserve">Approx. 0.7 in DN 150
Approx. 0.6 in DN 200
Approx. 0.4 in DN 250
</t>
  </si>
  <si>
    <t xml:space="preserve">
Approx. 0.6 in DN 100
Approx. 0.5 in DN 150
Approx. 0.4 in DN 200
</t>
  </si>
  <si>
    <t>8,5 / 0.33"</t>
  </si>
  <si>
    <t>10 / 0.39"</t>
  </si>
  <si>
    <t>14 / 0,55"</t>
  </si>
  <si>
    <t>7 / 0.28"</t>
  </si>
  <si>
    <t>12 / 0.47"</t>
  </si>
  <si>
    <t>14 / 0.55"</t>
  </si>
  <si>
    <t>15,5 / 0.61"</t>
  </si>
  <si>
    <t>11 / 0.43"</t>
  </si>
  <si>
    <t xml:space="preserve">Total required quantity of resin for comp A in lbs / foot : </t>
  </si>
  <si>
    <t>Total required quantity of resin for comp B in lbs / foot :</t>
  </si>
  <si>
    <t>Total required quantity of resin in lbs / foot :</t>
  </si>
  <si>
    <t>Total required quantity of resin in liter :</t>
  </si>
  <si>
    <t>Total required quantity of resin for comp A in liter :</t>
  </si>
  <si>
    <t>Total required quantity of resin for comp B in liter :</t>
  </si>
  <si>
    <t>Resin type :</t>
  </si>
  <si>
    <t>Total required quantity of resin in lbs / foot</t>
  </si>
  <si>
    <t>Total required quantity of resin in liter</t>
  </si>
  <si>
    <t>Roller spacing  :</t>
  </si>
  <si>
    <t>Roller spacing :</t>
  </si>
  <si>
    <r>
      <rPr>
        <b/>
        <u/>
        <sz val="16"/>
        <rFont val="Arial"/>
        <family val="2"/>
      </rPr>
      <t>Resin type :</t>
    </r>
    <r>
      <rPr>
        <b/>
        <sz val="1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</si>
</sst>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36">
    <font>
      <sz val="10"/>
      <color theme="1"/>
      <name val="Calibri"/>
      <family val="2"/>
    </font>
    <font>
      <sz val="9"/>
      <name val="Geneva"/>
    </font>
    <font>
      <b/>
      <sz val="36"/>
      <color theme="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51A025"/>
        <bgColor indexed="64"/>
      </patternFill>
    </fill>
    <fill>
      <patternFill patternType="solid">
        <fgColor rgb="FFEAF6FE"/>
        <bgColor indexed="64"/>
      </patternFill>
    </fill>
    <fill>
      <patternFill patternType="solid">
        <fgColor rgb="FF7EB61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5" xfId="0" applyFont="1" applyBorder="1"/>
    <xf numFmtId="0" fontId="4" fillId="0" borderId="4" xfId="0" applyFont="1" applyBorder="1"/>
    <xf numFmtId="0" fontId="6" fillId="0" borderId="6" xfId="0" applyFont="1" applyBorder="1" applyAlignment="1">
      <alignment horizontal="left" vertical="top"/>
    </xf>
    <xf numFmtId="0" fontId="4" fillId="0" borderId="7" xfId="0" applyFont="1" applyBorder="1"/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Border="1"/>
    <xf numFmtId="0" fontId="11" fillId="0" borderId="2" xfId="0" applyFont="1" applyBorder="1"/>
    <xf numFmtId="0" fontId="11" fillId="0" borderId="12" xfId="0" applyFont="1" applyBorder="1"/>
    <xf numFmtId="0" fontId="11" fillId="0" borderId="3" xfId="0" applyFont="1" applyBorder="1"/>
    <xf numFmtId="2" fontId="4" fillId="0" borderId="0" xfId="0" quotePrefix="1" applyNumberFormat="1" applyFont="1"/>
    <xf numFmtId="0" fontId="10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2" fontId="10" fillId="0" borderId="0" xfId="0" applyNumberFormat="1" applyFont="1" applyAlignment="1">
      <alignment horizontal="right"/>
    </xf>
    <xf numFmtId="0" fontId="11" fillId="0" borderId="5" xfId="0" applyFont="1" applyBorder="1"/>
    <xf numFmtId="0" fontId="11" fillId="0" borderId="4" xfId="0" applyFont="1" applyBorder="1"/>
    <xf numFmtId="0" fontId="11" fillId="0" borderId="0" xfId="0" applyFont="1"/>
    <xf numFmtId="0" fontId="10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0" fillId="0" borderId="0" xfId="0" applyFont="1" applyAlignment="1">
      <alignment horizontal="right"/>
    </xf>
    <xf numFmtId="0" fontId="10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2" fontId="10" fillId="0" borderId="20" xfId="0" applyNumberFormat="1" applyFont="1" applyBorder="1" applyAlignment="1">
      <alignment horizontal="right"/>
    </xf>
    <xf numFmtId="0" fontId="11" fillId="0" borderId="22" xfId="0" applyFont="1" applyBorder="1"/>
    <xf numFmtId="0" fontId="12" fillId="0" borderId="0" xfId="0" applyFont="1"/>
    <xf numFmtId="2" fontId="4" fillId="0" borderId="0" xfId="0" applyNumberFormat="1" applyFont="1"/>
    <xf numFmtId="0" fontId="13" fillId="0" borderId="0" xfId="0" applyFont="1" applyAlignment="1">
      <alignment vertical="center"/>
    </xf>
    <xf numFmtId="0" fontId="6" fillId="4" borderId="0" xfId="0" applyFont="1" applyFill="1"/>
    <xf numFmtId="0" fontId="4" fillId="4" borderId="0" xfId="0" applyFont="1" applyFill="1"/>
    <xf numFmtId="0" fontId="1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0" fontId="6" fillId="0" borderId="0" xfId="0" applyFont="1"/>
    <xf numFmtId="0" fontId="4" fillId="0" borderId="24" xfId="0" applyFont="1" applyBorder="1"/>
    <xf numFmtId="0" fontId="16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4" fillId="0" borderId="25" xfId="0" applyFont="1" applyBorder="1"/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4" fillId="0" borderId="11" xfId="0" applyFont="1" applyBorder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5" xfId="0" applyFont="1" applyBorder="1"/>
    <xf numFmtId="0" fontId="6" fillId="0" borderId="20" xfId="0" applyFont="1" applyBorder="1"/>
    <xf numFmtId="0" fontId="8" fillId="0" borderId="20" xfId="0" applyFont="1" applyBorder="1" applyAlignment="1">
      <alignment vertical="center"/>
    </xf>
    <xf numFmtId="0" fontId="18" fillId="0" borderId="20" xfId="0" applyFont="1" applyBorder="1"/>
    <xf numFmtId="0" fontId="4" fillId="0" borderId="20" xfId="0" applyFont="1" applyBorder="1"/>
    <xf numFmtId="0" fontId="4" fillId="5" borderId="0" xfId="0" applyFont="1" applyFill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4" fontId="4" fillId="0" borderId="9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20" fillId="0" borderId="9" xfId="0" applyFont="1" applyBorder="1"/>
    <xf numFmtId="0" fontId="4" fillId="0" borderId="9" xfId="0" applyFont="1" applyFill="1" applyBorder="1"/>
    <xf numFmtId="0" fontId="8" fillId="3" borderId="8" xfId="1" applyFont="1" applyFill="1" applyBorder="1" applyAlignment="1" applyProtection="1">
      <alignment horizontal="center" vertical="center"/>
      <protection locked="0"/>
    </xf>
    <xf numFmtId="0" fontId="9" fillId="3" borderId="8" xfId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164" fontId="4" fillId="0" borderId="9" xfId="0" applyNumberFormat="1" applyFont="1" applyBorder="1" applyAlignment="1">
      <alignment horizontal="left" vertical="top"/>
    </xf>
    <xf numFmtId="0" fontId="4" fillId="0" borderId="9" xfId="0" quotePrefix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1" fillId="0" borderId="20" xfId="0" applyFont="1" applyBorder="1"/>
    <xf numFmtId="0" fontId="21" fillId="0" borderId="22" xfId="0" applyFont="1" applyBorder="1"/>
    <xf numFmtId="0" fontId="4" fillId="0" borderId="9" xfId="0" applyFont="1" applyBorder="1" applyAlignment="1">
      <alignment horizontal="center"/>
    </xf>
    <xf numFmtId="2" fontId="10" fillId="0" borderId="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20" fontId="6" fillId="0" borderId="0" xfId="0" quotePrefix="1" applyNumberFormat="1" applyFont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2" fontId="10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4" xfId="0" applyFont="1" applyBorder="1"/>
    <xf numFmtId="0" fontId="31" fillId="0" borderId="25" xfId="0" applyFont="1" applyBorder="1"/>
    <xf numFmtId="0" fontId="29" fillId="0" borderId="11" xfId="0" applyFont="1" applyBorder="1" applyAlignment="1">
      <alignment horizontal="center"/>
    </xf>
    <xf numFmtId="0" fontId="31" fillId="0" borderId="0" xfId="0" applyFont="1"/>
    <xf numFmtId="0" fontId="31" fillId="0" borderId="24" xfId="0" applyFont="1" applyBorder="1"/>
    <xf numFmtId="0" fontId="31" fillId="0" borderId="11" xfId="0" applyFont="1" applyBorder="1"/>
    <xf numFmtId="0" fontId="29" fillId="0" borderId="9" xfId="0" applyFont="1" applyBorder="1" applyAlignment="1">
      <alignment horizontal="center" vertical="center"/>
    </xf>
    <xf numFmtId="0" fontId="31" fillId="0" borderId="10" xfId="0" applyFont="1" applyBorder="1"/>
    <xf numFmtId="0" fontId="31" fillId="0" borderId="15" xfId="0" applyFont="1" applyBorder="1"/>
    <xf numFmtId="0" fontId="4" fillId="0" borderId="9" xfId="0" applyFont="1" applyBorder="1" applyAlignment="1">
      <alignment horizontal="right" vertical="center" wrapText="1"/>
    </xf>
    <xf numFmtId="0" fontId="23" fillId="0" borderId="9" xfId="0" applyFont="1" applyBorder="1"/>
    <xf numFmtId="0" fontId="23" fillId="6" borderId="9" xfId="0" applyFont="1" applyFill="1" applyBorder="1"/>
    <xf numFmtId="0" fontId="4" fillId="6" borderId="9" xfId="0" applyFont="1" applyFill="1" applyBorder="1" applyAlignment="1">
      <alignment wrapText="1"/>
    </xf>
    <xf numFmtId="0" fontId="4" fillId="7" borderId="0" xfId="0" applyFont="1" applyFill="1" applyAlignment="1">
      <alignment horizontal="center"/>
    </xf>
    <xf numFmtId="0" fontId="4" fillId="8" borderId="9" xfId="0" applyFont="1" applyFill="1" applyBorder="1"/>
    <xf numFmtId="0" fontId="4" fillId="9" borderId="9" xfId="0" applyFont="1" applyFill="1" applyBorder="1"/>
    <xf numFmtId="0" fontId="4" fillId="9" borderId="9" xfId="0" applyFont="1" applyFill="1" applyBorder="1" applyAlignment="1">
      <alignment horizontal="left" vertical="top" wrapText="1"/>
    </xf>
    <xf numFmtId="0" fontId="4" fillId="9" borderId="0" xfId="0" applyFont="1" applyFill="1"/>
    <xf numFmtId="0" fontId="4" fillId="7" borderId="9" xfId="0" applyFont="1" applyFill="1" applyBorder="1"/>
    <xf numFmtId="0" fontId="4" fillId="7" borderId="9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0" borderId="32" xfId="0" applyFont="1" applyBorder="1"/>
    <xf numFmtId="0" fontId="8" fillId="10" borderId="8" xfId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4" fillId="0" borderId="9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8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5" fillId="4" borderId="0" xfId="1" applyFont="1" applyFill="1" applyAlignment="1">
      <alignment horizontal="center" vertical="center"/>
    </xf>
    <xf numFmtId="20" fontId="6" fillId="0" borderId="6" xfId="0" quotePrefix="1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20" fontId="6" fillId="0" borderId="0" xfId="0" quotePrefix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0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2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Standard" xfId="0" builtinId="0"/>
    <cellStyle name="Standard 2" xfId="1" xr:uid="{FB7AB373-0A9D-47C6-9919-4D465FC25AA7}"/>
  </cellStyles>
  <dxfs count="0"/>
  <tableStyles count="1" defaultTableStyle="TableStyleMedium2" defaultPivotStyle="PivotStyleLight16">
    <tableStyle name="Invisible" pivot="0" table="0" count="0" xr9:uid="{2FC67E81-2552-4566-BDD2-2612D041BC74}"/>
  </tableStyles>
  <colors>
    <mruColors>
      <color rgb="FF7EB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79374</xdr:colOff>
      <xdr:row>2</xdr:row>
      <xdr:rowOff>39688</xdr:rowOff>
    </xdr:from>
    <xdr:to>
      <xdr:col>15</xdr:col>
      <xdr:colOff>816839</xdr:colOff>
      <xdr:row>2</xdr:row>
      <xdr:rowOff>788437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B97A6F-740F-4050-B2BA-7BED5A70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16062" y="198438"/>
          <a:ext cx="3356840" cy="748749"/>
        </a:xfrm>
        <a:prstGeom prst="rect">
          <a:avLst/>
        </a:prstGeom>
      </xdr:spPr>
    </xdr:pic>
    <xdr:clientData/>
  </xdr:twoCellAnchor>
  <xdr:twoCellAnchor>
    <xdr:from>
      <xdr:col>3</xdr:col>
      <xdr:colOff>63500</xdr:colOff>
      <xdr:row>13</xdr:row>
      <xdr:rowOff>126999</xdr:rowOff>
    </xdr:from>
    <xdr:to>
      <xdr:col>3</xdr:col>
      <xdr:colOff>277812</xdr:colOff>
      <xdr:row>13</xdr:row>
      <xdr:rowOff>134936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DEA936B8-B7E5-4AF2-8047-89A4A0A5BED2}"/>
            </a:ext>
          </a:extLst>
        </xdr:cNvPr>
        <xdr:cNvSpPr>
          <a:spLocks noChangeShapeType="1"/>
        </xdr:cNvSpPr>
      </xdr:nvSpPr>
      <xdr:spPr bwMode="auto">
        <a:xfrm>
          <a:off x="6754813" y="3849687"/>
          <a:ext cx="214312" cy="7937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>
    <xdr:from>
      <xdr:col>3</xdr:col>
      <xdr:colOff>63500</xdr:colOff>
      <xdr:row>14</xdr:row>
      <xdr:rowOff>127001</xdr:rowOff>
    </xdr:from>
    <xdr:to>
      <xdr:col>3</xdr:col>
      <xdr:colOff>277812</xdr:colOff>
      <xdr:row>14</xdr:row>
      <xdr:rowOff>134938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ED4B7277-E078-4CCB-BFA6-A791FD40D4F4}"/>
            </a:ext>
          </a:extLst>
        </xdr:cNvPr>
        <xdr:cNvSpPr>
          <a:spLocks noChangeShapeType="1"/>
        </xdr:cNvSpPr>
      </xdr:nvSpPr>
      <xdr:spPr bwMode="auto">
        <a:xfrm>
          <a:off x="6754813" y="4079876"/>
          <a:ext cx="214312" cy="7937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39686</xdr:colOff>
      <xdr:row>12</xdr:row>
      <xdr:rowOff>182561</xdr:rowOff>
    </xdr:from>
    <xdr:to>
      <xdr:col>3</xdr:col>
      <xdr:colOff>247650</xdr:colOff>
      <xdr:row>12</xdr:row>
      <xdr:rowOff>190500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97BF7B0A-1A25-4058-A57B-8A2A65F0D781}"/>
            </a:ext>
          </a:extLst>
        </xdr:cNvPr>
        <xdr:cNvSpPr>
          <a:spLocks noChangeShapeType="1"/>
        </xdr:cNvSpPr>
      </xdr:nvSpPr>
      <xdr:spPr bwMode="auto">
        <a:xfrm>
          <a:off x="6630986" y="4062411"/>
          <a:ext cx="207964" cy="7939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>
    <xdr:from>
      <xdr:col>3</xdr:col>
      <xdr:colOff>31750</xdr:colOff>
      <xdr:row>11</xdr:row>
      <xdr:rowOff>230188</xdr:rowOff>
    </xdr:from>
    <xdr:to>
      <xdr:col>3</xdr:col>
      <xdr:colOff>234950</xdr:colOff>
      <xdr:row>11</xdr:row>
      <xdr:rowOff>234949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A8F00BCF-E83F-422D-B574-7D89543E6D43}"/>
            </a:ext>
          </a:extLst>
        </xdr:cNvPr>
        <xdr:cNvSpPr>
          <a:spLocks noChangeShapeType="1"/>
        </xdr:cNvSpPr>
      </xdr:nvSpPr>
      <xdr:spPr bwMode="auto">
        <a:xfrm>
          <a:off x="6623050" y="3652838"/>
          <a:ext cx="203200" cy="4761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 editAs="oneCell">
    <xdr:from>
      <xdr:col>5</xdr:col>
      <xdr:colOff>187348</xdr:colOff>
      <xdr:row>1</xdr:row>
      <xdr:rowOff>78316</xdr:rowOff>
    </xdr:from>
    <xdr:to>
      <xdr:col>16</xdr:col>
      <xdr:colOff>63500</xdr:colOff>
      <xdr:row>1</xdr:row>
      <xdr:rowOff>782798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33AAD55-9EB5-481F-8BB7-4F1E6FC53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62998" y="218016"/>
          <a:ext cx="3705202" cy="704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29D4-5513-40C6-8FE6-3D60589BAEB7}">
  <dimension ref="A1:U127"/>
  <sheetViews>
    <sheetView showGridLines="0" topLeftCell="A3" zoomScale="90" zoomScaleNormal="90" workbookViewId="0">
      <selection activeCell="H20" sqref="H20"/>
    </sheetView>
  </sheetViews>
  <sheetFormatPr baseColWidth="10" defaultColWidth="11.3984375" defaultRowHeight="12.5"/>
  <cols>
    <col min="1" max="1" width="36.09765625" style="3" bestFit="1" customWidth="1"/>
    <col min="2" max="2" width="18.796875" style="3" customWidth="1"/>
    <col min="3" max="3" width="51.5" style="3" bestFit="1" customWidth="1"/>
    <col min="4" max="4" width="28.8984375" style="3" customWidth="1"/>
    <col min="5" max="5" width="10.8984375" style="3" customWidth="1"/>
    <col min="6" max="6" width="9.69921875" style="3" customWidth="1"/>
    <col min="7" max="7" width="10.8984375" style="3" customWidth="1"/>
    <col min="8" max="9" width="11.3984375" style="3"/>
    <col min="10" max="10" width="11.69921875" style="3" customWidth="1"/>
    <col min="11" max="11" width="11.296875" style="3" customWidth="1"/>
    <col min="12" max="12" width="11.09765625" style="3" customWidth="1"/>
    <col min="13" max="13" width="11.3984375" style="3"/>
    <col min="14" max="14" width="14.19921875" style="3" customWidth="1"/>
    <col min="15" max="15" width="15.59765625" style="3" bestFit="1" customWidth="1"/>
    <col min="16" max="16" width="15.296875" style="3" customWidth="1"/>
    <col min="17" max="17" width="10.8984375" style="3" customWidth="1"/>
    <col min="18" max="18" width="27.59765625" style="3" bestFit="1" customWidth="1"/>
    <col min="19" max="19" width="41.296875" style="3" bestFit="1" customWidth="1"/>
    <col min="20" max="16384" width="11.3984375" style="3"/>
  </cols>
  <sheetData>
    <row r="1" spans="1:17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5"/>
    </row>
    <row r="3" spans="1:17" ht="81.5" customHeight="1">
      <c r="A3" s="163" t="s">
        <v>52</v>
      </c>
      <c r="B3" s="163"/>
      <c r="C3" s="163"/>
      <c r="D3" s="163"/>
      <c r="E3" s="4"/>
      <c r="G3" s="174" t="s">
        <v>158</v>
      </c>
      <c r="H3" s="175"/>
      <c r="I3" s="175"/>
      <c r="J3" s="175"/>
      <c r="Q3" s="5"/>
    </row>
    <row r="4" spans="1:17" ht="19.5" customHeight="1">
      <c r="Q4" s="5"/>
    </row>
    <row r="5" spans="1:17" ht="20">
      <c r="A5" s="7" t="s">
        <v>53</v>
      </c>
      <c r="B5" s="8"/>
      <c r="C5" s="7" t="s">
        <v>51</v>
      </c>
      <c r="D5" s="9">
        <v>0.75</v>
      </c>
      <c r="G5" s="165" t="s">
        <v>100</v>
      </c>
      <c r="H5" s="166"/>
      <c r="I5" s="167" t="s">
        <v>101</v>
      </c>
      <c r="J5" s="168"/>
      <c r="Q5" s="5"/>
    </row>
    <row r="6" spans="1:17" ht="20">
      <c r="A6" s="7" t="s">
        <v>54</v>
      </c>
      <c r="B6" s="8"/>
      <c r="C6" s="7" t="s">
        <v>51</v>
      </c>
      <c r="D6" s="9">
        <v>0.25</v>
      </c>
      <c r="G6" s="165" t="s">
        <v>102</v>
      </c>
      <c r="H6" s="166" t="s">
        <v>102</v>
      </c>
      <c r="I6" s="167" t="s">
        <v>103</v>
      </c>
      <c r="J6" s="168"/>
      <c r="Q6" s="5"/>
    </row>
    <row r="7" spans="1:17">
      <c r="Q7" s="5"/>
    </row>
    <row r="8" spans="1:17">
      <c r="Q8" s="5"/>
    </row>
    <row r="9" spans="1:17" ht="40">
      <c r="A9" s="10" t="s">
        <v>97</v>
      </c>
      <c r="B9" s="11"/>
      <c r="C9" s="93" t="s">
        <v>0</v>
      </c>
      <c r="Q9" s="5"/>
    </row>
    <row r="10" spans="1:17" ht="40">
      <c r="A10" s="12" t="s">
        <v>98</v>
      </c>
      <c r="B10" s="11"/>
      <c r="C10" s="93" t="s">
        <v>88</v>
      </c>
      <c r="I10" s="146"/>
      <c r="Q10" s="5"/>
    </row>
    <row r="11" spans="1:17" ht="28.5" customHeight="1">
      <c r="A11" s="104" t="s">
        <v>211</v>
      </c>
      <c r="B11" s="13" t="str">
        <f>IF(C10=Q98,B45,IF(C10=Q99,B46,IF(C10=Q100,B46,IF(C10=Q101,B46,IF(C10=Q102,B46,IF(C10=Q103,B46,IF(C10=Q104,B45,IF(C10=Q105,B46,IF(C10=Q106,B46,IF(C10=Q107,B46,IF(C10=Q108,B46,IF(C10=Q109,B46,IF(C10=Q110,B56,IF(C10=Q111,B57,IF(C10=Q112,B57,IF(C10=Q113,B56,IF(C10=Q114,B57,IF(C10=Q115,B57,IF(C10=Q116,B64,IF(C10=Q118,B70,IF(C10=Q119,B70,IF(C10=Q120,B70,IF(C10=Q121,B70,IF(C10=Q122,B70,IF(C10=Q123,B70,IF(C10=Q124,B70,IF(C10=Q125,B70,IF(C10=Q117,K58))))))))))))))))))))))))))))</f>
        <v>11 / 0.43"</v>
      </c>
      <c r="C11" s="14" t="s">
        <v>2</v>
      </c>
      <c r="E11" s="15"/>
      <c r="Q11" s="5"/>
    </row>
    <row r="12" spans="1:17" ht="20">
      <c r="A12" s="16" t="s">
        <v>99</v>
      </c>
      <c r="B12" s="94">
        <v>1</v>
      </c>
      <c r="C12" s="17" t="s">
        <v>3</v>
      </c>
      <c r="Q12" s="5"/>
    </row>
    <row r="13" spans="1:17" ht="20.5" thickBot="1">
      <c r="A13" s="18"/>
      <c r="B13" s="15"/>
      <c r="C13" s="19"/>
      <c r="Q13" s="5"/>
    </row>
    <row r="14" spans="1:17" ht="18">
      <c r="A14" s="20" t="s">
        <v>204</v>
      </c>
      <c r="B14" s="21"/>
      <c r="C14" s="22"/>
      <c r="D14" s="103">
        <f>IF(C10=Q98,B12*C45,IF(C10=Q99,B12*C46,IF(C10=Q100,B12*C47,IF(C10=Q101,B12*C48,IF(C10=Q102,B12*C49,IF(C10=Q103,B12*C50,IF(C10=Q104,B12*C45,IF(C10=Q105,B12*C46,IF(C10=Q106,B12*C47,IF(C10=Q107,B12*C48,IF(C10=Q108,B12*C49,IF(C10=Q109,B12*C50,IF(C10=Q110,B12*C56,IF(C10=Q111,B12*C57,IF(C10=Q112,B12*C58,IF(C10=Q113,B12*C56,IF(C10=Q114,B12*C57,IF(C10=Q115,B12*C58,IF(AND(C10=Q116,C9=N95),B12*C64,IF(AND(C10=Q116,C9=N96),B12*C64,IF(C10=Q118,B12*C70,IF(C10=Q119,B12*C71,IF(C10=Q120,B12*C72,IF(C10=Q121,B12*C73,IF(C10=Q122,B12*C70,IF(C10=Q123,B12*C71,IF(C10=Q124,B12*C72,IF(C10=Q125,B12*C73,IF(AND(C10=Q117,C9=N96),B12*M58,"Not recommended")))))))))))))))))))))))))))))</f>
        <v>1.1000000000000001</v>
      </c>
      <c r="E14" s="23" t="s">
        <v>157</v>
      </c>
      <c r="G14" s="24"/>
      <c r="Q14" s="5"/>
    </row>
    <row r="15" spans="1:17" ht="18">
      <c r="A15" s="25" t="s">
        <v>205</v>
      </c>
      <c r="B15" s="26"/>
      <c r="C15" s="27"/>
      <c r="D15" s="28">
        <f>IFERROR(D14/1.1,"")</f>
        <v>1</v>
      </c>
      <c r="E15" s="29" t="s">
        <v>4</v>
      </c>
      <c r="Q15" s="5"/>
    </row>
    <row r="16" spans="1:17" ht="18">
      <c r="A16" s="30"/>
      <c r="B16" s="31"/>
      <c r="C16" s="31"/>
      <c r="D16" s="28"/>
      <c r="E16" s="29"/>
      <c r="Q16" s="5"/>
    </row>
    <row r="17" spans="1:17" ht="18">
      <c r="A17" s="32" t="s">
        <v>202</v>
      </c>
      <c r="B17" s="33"/>
      <c r="C17" s="34"/>
      <c r="D17" s="28">
        <f>IFERROR(D14*D5,"")</f>
        <v>0.82500000000000007</v>
      </c>
      <c r="E17" s="29" t="s">
        <v>157</v>
      </c>
      <c r="Q17" s="5"/>
    </row>
    <row r="18" spans="1:17" ht="18">
      <c r="A18" s="25" t="s">
        <v>203</v>
      </c>
      <c r="B18" s="26"/>
      <c r="C18" s="27"/>
      <c r="D18" s="28">
        <f>IFERROR(D14*D6,"")</f>
        <v>0.27500000000000002</v>
      </c>
      <c r="E18" s="29" t="s">
        <v>157</v>
      </c>
      <c r="Q18" s="5"/>
    </row>
    <row r="19" spans="1:17" ht="18">
      <c r="A19" s="30"/>
      <c r="B19" s="31"/>
      <c r="C19" s="31"/>
      <c r="D19" s="35"/>
      <c r="E19" s="29"/>
      <c r="Q19" s="5"/>
    </row>
    <row r="20" spans="1:17" ht="18">
      <c r="A20" s="32" t="s">
        <v>206</v>
      </c>
      <c r="B20" s="33"/>
      <c r="C20" s="34"/>
      <c r="D20" s="28">
        <f>IFERROR(D17/1.15,"")</f>
        <v>0.71739130434782616</v>
      </c>
      <c r="E20" s="29" t="s">
        <v>4</v>
      </c>
      <c r="Q20" s="5"/>
    </row>
    <row r="21" spans="1:17" ht="18.5" thickBot="1">
      <c r="A21" s="36" t="s">
        <v>207</v>
      </c>
      <c r="B21" s="37"/>
      <c r="C21" s="38"/>
      <c r="D21" s="39">
        <f>IFERROR(D18/1,"")</f>
        <v>0.27500000000000002</v>
      </c>
      <c r="E21" s="40" t="s">
        <v>4</v>
      </c>
      <c r="Q21" s="5"/>
    </row>
    <row r="22" spans="1:17" ht="14">
      <c r="C22" s="41"/>
      <c r="D22" s="42"/>
      <c r="I22" s="43"/>
      <c r="Q22" s="5"/>
    </row>
    <row r="23" spans="1:17" ht="30.5" customHeight="1">
      <c r="A23" s="164" t="s">
        <v>55</v>
      </c>
      <c r="B23" s="164"/>
      <c r="C23" s="164"/>
      <c r="D23" s="164"/>
      <c r="E23" s="44"/>
      <c r="F23" s="44"/>
      <c r="G23" s="44"/>
      <c r="H23" s="44"/>
      <c r="I23" s="44"/>
      <c r="J23" s="44"/>
      <c r="K23" s="44"/>
      <c r="L23" s="45"/>
      <c r="M23" s="45"/>
      <c r="N23" s="45"/>
      <c r="Q23" s="5"/>
    </row>
    <row r="24" spans="1:17" ht="27" customHeight="1">
      <c r="A24" s="46" t="s">
        <v>208</v>
      </c>
      <c r="B24" s="47"/>
      <c r="C24" s="47"/>
      <c r="D24" s="47"/>
      <c r="E24" s="172" t="str">
        <f>C9</f>
        <v xml:space="preserve">BRAWO® I </v>
      </c>
      <c r="F24" s="173"/>
      <c r="G24" s="173"/>
      <c r="H24" s="98" t="s">
        <v>120</v>
      </c>
      <c r="I24" s="49"/>
      <c r="J24" s="49"/>
      <c r="K24" s="49"/>
      <c r="N24" s="50"/>
      <c r="Q24" s="5"/>
    </row>
    <row r="25" spans="1:17" ht="20">
      <c r="A25" s="51" t="s">
        <v>56</v>
      </c>
      <c r="B25" s="52"/>
      <c r="C25" s="52"/>
      <c r="D25" s="52"/>
      <c r="E25" s="53" t="str">
        <f>IF($E$24=$M$77,O77,IF($E$24=$M$76,O76,IF(E24=M78,O78,IF(E24=M79,O79))))</f>
        <v>Approx. 13h without groundwater /
Approx. 20h 
with groundwater, at +10°C</v>
      </c>
      <c r="F25" s="47"/>
      <c r="G25" s="49"/>
      <c r="H25" s="47"/>
      <c r="I25" s="49"/>
      <c r="J25" s="49"/>
      <c r="K25" s="49"/>
      <c r="N25" s="50"/>
      <c r="Q25" s="5"/>
    </row>
    <row r="26" spans="1:17" ht="20">
      <c r="A26" s="51"/>
      <c r="B26" s="52"/>
      <c r="C26" s="52"/>
      <c r="D26" s="52"/>
      <c r="E26" s="53"/>
      <c r="F26" s="47"/>
      <c r="G26" s="49"/>
      <c r="H26" s="47"/>
      <c r="I26" s="49"/>
      <c r="J26" s="49"/>
      <c r="K26" s="49"/>
      <c r="N26" s="50"/>
      <c r="Q26" s="5"/>
    </row>
    <row r="27" spans="1:17" ht="20">
      <c r="A27" s="51" t="s">
        <v>57</v>
      </c>
      <c r="B27" s="52"/>
      <c r="C27" s="52"/>
      <c r="D27" s="52"/>
      <c r="E27" s="53" t="str">
        <f>IF($E$24=$M$77,P77,IF($E$24=$M$76,P76,IF(E24=M78,P78,IF(E24=M79,P79))))</f>
        <v>Approx. 100 Minutes at +50°C / Approx. 45 Minutes at  +70°C</v>
      </c>
      <c r="F27" s="47"/>
      <c r="G27" s="49"/>
      <c r="H27" s="47"/>
      <c r="I27" s="49"/>
      <c r="J27" s="49"/>
      <c r="K27" s="49"/>
      <c r="N27" s="50"/>
      <c r="Q27" s="5"/>
    </row>
    <row r="28" spans="1:17" ht="20">
      <c r="A28" s="51"/>
      <c r="B28" s="52"/>
      <c r="C28" s="52"/>
      <c r="D28" s="52"/>
      <c r="E28" s="53"/>
      <c r="F28" s="47"/>
      <c r="G28" s="49"/>
      <c r="H28" s="47"/>
      <c r="I28" s="49"/>
      <c r="J28" s="49"/>
      <c r="K28" s="49"/>
      <c r="N28" s="50"/>
      <c r="Q28" s="5"/>
    </row>
    <row r="29" spans="1:17" ht="20">
      <c r="A29" s="51" t="s">
        <v>58</v>
      </c>
      <c r="B29" s="52"/>
      <c r="C29" s="52"/>
      <c r="D29" s="52"/>
      <c r="E29" s="53" t="str">
        <f>IF($E$24=$M$77,Q77,IF($E$24=$M$76,Q76,IF(E24=M78,Q78,IF(E24=M79,Q79))))</f>
        <v>Approx.  7 days</v>
      </c>
      <c r="F29" s="47"/>
      <c r="G29" s="49"/>
      <c r="H29" s="47"/>
      <c r="I29" s="49"/>
      <c r="J29" s="49"/>
      <c r="K29" s="49"/>
      <c r="N29" s="50"/>
      <c r="Q29" s="5"/>
    </row>
    <row r="30" spans="1:17" ht="20">
      <c r="A30" s="51"/>
      <c r="B30" s="52"/>
      <c r="C30" s="52"/>
      <c r="D30" s="52"/>
      <c r="E30" s="53"/>
      <c r="F30" s="47"/>
      <c r="G30" s="49"/>
      <c r="H30" s="47"/>
      <c r="I30" s="49"/>
      <c r="J30" s="49"/>
      <c r="K30" s="49"/>
      <c r="N30" s="50"/>
      <c r="Q30" s="5"/>
    </row>
    <row r="31" spans="1:17" ht="20">
      <c r="A31" s="51" t="s">
        <v>59</v>
      </c>
      <c r="B31" s="52"/>
      <c r="C31" s="52"/>
      <c r="D31" s="52"/>
      <c r="E31" s="53" t="str">
        <f>IF($E$24=$M$77,R77,IF($E$24=$M$76,R76,IF(E24=M78,R78,IF(E24=M79,R79))))</f>
        <v>5 to +30 °C Air and substrate temperature</v>
      </c>
      <c r="F31" s="47"/>
      <c r="G31" s="49"/>
      <c r="H31" s="47"/>
      <c r="I31" s="49"/>
      <c r="J31" s="49"/>
      <c r="K31" s="49"/>
      <c r="N31" s="50"/>
      <c r="Q31" s="5"/>
    </row>
    <row r="32" spans="1:17" ht="20">
      <c r="A32" s="51"/>
      <c r="B32" s="52"/>
      <c r="C32" s="52"/>
      <c r="D32" s="52"/>
      <c r="E32" s="53"/>
      <c r="F32" s="47"/>
      <c r="G32" s="49"/>
      <c r="H32" s="47"/>
      <c r="I32" s="49"/>
      <c r="J32" s="49"/>
      <c r="K32" s="49"/>
      <c r="N32" s="50"/>
      <c r="Q32" s="5"/>
    </row>
    <row r="33" spans="1:17" ht="20">
      <c r="A33" s="51" t="s">
        <v>61</v>
      </c>
      <c r="B33" s="52"/>
      <c r="C33" s="52"/>
      <c r="D33" s="52"/>
      <c r="E33" s="53" t="str">
        <f>IF($E$24=$M$77,N77,IF($E$24=$M$76,N76,IF(E24=M78,N78,IF(E24=M79,N79))))</f>
        <v>Approx. 50min at +15 °C</v>
      </c>
      <c r="F33" s="49"/>
      <c r="G33" s="49"/>
      <c r="H33" s="49"/>
      <c r="I33" s="49"/>
      <c r="J33" s="49"/>
      <c r="K33" s="49"/>
      <c r="N33" s="50"/>
      <c r="Q33" s="5"/>
    </row>
    <row r="34" spans="1:17" ht="20">
      <c r="A34" s="51"/>
      <c r="B34" s="52"/>
      <c r="C34" s="52"/>
      <c r="D34" s="52"/>
      <c r="E34" s="48"/>
      <c r="F34" s="54"/>
      <c r="G34" s="54"/>
      <c r="H34" s="54"/>
      <c r="I34" s="54"/>
      <c r="J34" s="54"/>
      <c r="K34" s="54"/>
      <c r="N34" s="50"/>
      <c r="Q34" s="5"/>
    </row>
    <row r="35" spans="1:17" ht="20">
      <c r="A35" s="51" t="s">
        <v>60</v>
      </c>
      <c r="B35" s="52"/>
      <c r="C35" s="52"/>
      <c r="D35" s="55"/>
      <c r="E35" s="56"/>
      <c r="F35" s="57" t="s">
        <v>5</v>
      </c>
      <c r="G35" s="58" t="s">
        <v>6</v>
      </c>
      <c r="H35" s="58" t="s">
        <v>7</v>
      </c>
      <c r="I35" s="58" t="s">
        <v>8</v>
      </c>
      <c r="J35" s="58" t="s">
        <v>9</v>
      </c>
      <c r="K35" s="59" t="s">
        <v>10</v>
      </c>
      <c r="L35" s="60" t="s">
        <v>121</v>
      </c>
      <c r="N35" s="50"/>
      <c r="Q35" s="5"/>
    </row>
    <row r="36" spans="1:17" ht="20">
      <c r="A36" s="61"/>
      <c r="B36" s="62"/>
      <c r="C36" s="62"/>
      <c r="D36" s="63"/>
      <c r="E36" s="64"/>
      <c r="F36" s="65" t="str">
        <f>IF($E$24=$M$77,N90,IF($E$24=$M$76,N89,IF(E24=M78,N91,IF(E24=M79,N92))))</f>
        <v>13h</v>
      </c>
      <c r="G36" s="66" t="str">
        <f>IF($E$24=$M$77,O90,IF($E$24=$M$76,O89,IF(E24=M78,O91,IF(E24=M79,O92))))</f>
        <v>6h</v>
      </c>
      <c r="H36" s="66" t="str">
        <f>IF($E$24=$M$77,P90,IF($E$24=$M$76,P89,IF(E24=M78,P91,IF(E24=M79,P92))))</f>
        <v>3,5h</v>
      </c>
      <c r="I36" s="66" t="str">
        <f>IF($E$24=$M$77,Q90,IF($E$24=$M$76,Q89,IF(E24=M78,Q91,IF(E24=M79,Q92))))</f>
        <v>150min</v>
      </c>
      <c r="J36" s="66" t="str">
        <f>IF($E$24=$M$77,R90,IF($E$24=$M$76,R89,IF(E24=M78,R91,IF(E24=M79,R92))))</f>
        <v>100min</v>
      </c>
      <c r="K36" s="66" t="str">
        <f>IF($E$24=$M$77,S90,IF($E$24=$M$76,S89,IF(E24=M78,S91,IF(E24=M79,S92))))</f>
        <v>70min</v>
      </c>
      <c r="L36" s="66" t="str">
        <f>IF($E$24=$M$77,T90,IF($E$24=$M$76,T89,IF(E24=M78,T91,IF(E24=M79,T92))))</f>
        <v xml:space="preserve">45min </v>
      </c>
      <c r="M36" s="67"/>
      <c r="N36" s="68"/>
      <c r="Q36" s="5"/>
    </row>
    <row r="37" spans="1:17" ht="20">
      <c r="A37" s="95"/>
      <c r="B37" s="95"/>
      <c r="K37" s="169" t="s">
        <v>125</v>
      </c>
      <c r="L37" s="170"/>
      <c r="M37" s="170"/>
      <c r="N37" s="170"/>
      <c r="O37" s="170"/>
      <c r="P37" s="170"/>
      <c r="Q37" s="171"/>
    </row>
    <row r="38" spans="1:17" ht="24.5" customHeight="1">
      <c r="A38" s="95"/>
      <c r="B38" s="95"/>
      <c r="K38" s="170"/>
      <c r="L38" s="170"/>
      <c r="M38" s="170"/>
      <c r="N38" s="170"/>
      <c r="O38" s="170"/>
      <c r="P38" s="170"/>
      <c r="Q38" s="171"/>
    </row>
    <row r="39" spans="1:17" ht="20.5" thickBot="1">
      <c r="A39" s="69"/>
      <c r="B39" s="69"/>
      <c r="C39" s="69"/>
      <c r="D39" s="69"/>
      <c r="E39" s="70"/>
      <c r="F39" s="70"/>
      <c r="G39" s="69"/>
      <c r="H39" s="70"/>
      <c r="I39" s="69"/>
      <c r="J39" s="69"/>
      <c r="K39" s="71" t="s">
        <v>122</v>
      </c>
      <c r="L39" s="100"/>
      <c r="M39" s="100"/>
      <c r="N39" s="100"/>
      <c r="O39" s="100"/>
      <c r="P39" s="100"/>
      <c r="Q39" s="101"/>
    </row>
    <row r="40" spans="1:17" hidden="1">
      <c r="A40" s="73" t="s">
        <v>11</v>
      </c>
    </row>
    <row r="41" spans="1:17" ht="13" hidden="1">
      <c r="A41" s="41" t="s">
        <v>12</v>
      </c>
      <c r="B41" s="41"/>
      <c r="C41" s="41"/>
      <c r="D41" s="41"/>
      <c r="E41" s="41"/>
      <c r="F41" s="41"/>
    </row>
    <row r="42" spans="1:17" hidden="1"/>
    <row r="43" spans="1:17" hidden="1">
      <c r="A43" s="154" t="s">
        <v>1</v>
      </c>
      <c r="B43" s="155" t="s">
        <v>13</v>
      </c>
      <c r="C43" s="155"/>
      <c r="D43" s="155"/>
      <c r="E43" s="155"/>
      <c r="F43" s="155"/>
      <c r="G43" s="155"/>
    </row>
    <row r="44" spans="1:17" ht="25" hidden="1">
      <c r="A44" s="154"/>
      <c r="B44" s="74" t="s">
        <v>14</v>
      </c>
      <c r="C44" s="74" t="s">
        <v>0</v>
      </c>
      <c r="D44" s="74" t="s">
        <v>15</v>
      </c>
      <c r="E44" s="74"/>
      <c r="F44" s="74" t="s">
        <v>104</v>
      </c>
      <c r="G44" s="74"/>
    </row>
    <row r="45" spans="1:17" hidden="1">
      <c r="A45" s="75">
        <v>50</v>
      </c>
      <c r="B45" s="76" t="s">
        <v>197</v>
      </c>
      <c r="C45" s="77">
        <v>0.3</v>
      </c>
      <c r="D45" s="77">
        <v>0.3</v>
      </c>
      <c r="E45" s="96"/>
      <c r="F45" s="96">
        <v>0.3</v>
      </c>
      <c r="G45" s="77"/>
    </row>
    <row r="46" spans="1:17" hidden="1">
      <c r="A46" s="75">
        <v>70</v>
      </c>
      <c r="B46" s="154" t="s">
        <v>194</v>
      </c>
      <c r="C46" s="77">
        <v>0.5</v>
      </c>
      <c r="D46" s="77">
        <v>0.5</v>
      </c>
      <c r="E46" s="96"/>
      <c r="F46" s="96">
        <v>0.5</v>
      </c>
      <c r="G46" s="77"/>
    </row>
    <row r="47" spans="1:17" hidden="1">
      <c r="A47" s="75">
        <v>100</v>
      </c>
      <c r="B47" s="154"/>
      <c r="C47" s="77">
        <v>0.7</v>
      </c>
      <c r="D47" s="77">
        <v>0.7</v>
      </c>
      <c r="E47" s="96"/>
      <c r="F47" s="96">
        <v>0.7</v>
      </c>
      <c r="G47" s="77"/>
    </row>
    <row r="48" spans="1:17" hidden="1">
      <c r="A48" s="75">
        <v>125</v>
      </c>
      <c r="B48" s="154"/>
      <c r="C48" s="77">
        <v>0.9</v>
      </c>
      <c r="D48" s="77">
        <v>0.9</v>
      </c>
      <c r="E48" s="96"/>
      <c r="F48" s="96">
        <v>0.9</v>
      </c>
      <c r="G48" s="77"/>
    </row>
    <row r="49" spans="1:13" hidden="1">
      <c r="A49" s="75">
        <v>150</v>
      </c>
      <c r="B49" s="154"/>
      <c r="C49" s="77">
        <v>1.1000000000000001</v>
      </c>
      <c r="D49" s="77">
        <v>1.1000000000000001</v>
      </c>
      <c r="E49" s="96"/>
      <c r="F49" s="96">
        <v>1.1000000000000001</v>
      </c>
      <c r="G49" s="78"/>
    </row>
    <row r="50" spans="1:13" hidden="1">
      <c r="A50" s="75">
        <v>200</v>
      </c>
      <c r="B50" s="154"/>
      <c r="C50" s="77">
        <v>1.5</v>
      </c>
      <c r="D50" s="77">
        <v>1.5</v>
      </c>
      <c r="E50" s="96"/>
      <c r="F50" s="96">
        <v>1.5</v>
      </c>
      <c r="G50" s="77"/>
    </row>
    <row r="51" spans="1:13" hidden="1"/>
    <row r="52" spans="1:13" ht="13" hidden="1">
      <c r="A52" s="41" t="s">
        <v>16</v>
      </c>
      <c r="B52" s="41"/>
      <c r="C52" s="41"/>
      <c r="D52" s="41"/>
      <c r="E52" s="41"/>
      <c r="F52" s="41"/>
    </row>
    <row r="53" spans="1:13" hidden="1"/>
    <row r="54" spans="1:13" ht="13" hidden="1">
      <c r="A54" s="154" t="s">
        <v>1</v>
      </c>
      <c r="B54" s="155" t="s">
        <v>13</v>
      </c>
      <c r="C54" s="155"/>
      <c r="D54" s="155"/>
      <c r="E54" s="155"/>
      <c r="F54" s="155"/>
      <c r="G54" s="155"/>
      <c r="J54" s="105" t="s">
        <v>154</v>
      </c>
      <c r="K54" s="41"/>
      <c r="L54" s="41"/>
      <c r="M54" s="41"/>
    </row>
    <row r="55" spans="1:13" ht="25" hidden="1">
      <c r="A55" s="154"/>
      <c r="B55" s="74" t="s">
        <v>14</v>
      </c>
      <c r="C55" s="74" t="s">
        <v>17</v>
      </c>
      <c r="D55" s="74" t="s">
        <v>15</v>
      </c>
      <c r="E55" s="74"/>
      <c r="F55" s="74" t="s">
        <v>104</v>
      </c>
      <c r="G55" s="74"/>
    </row>
    <row r="56" spans="1:13" hidden="1">
      <c r="A56" s="77" t="s">
        <v>18</v>
      </c>
      <c r="B56" s="76" t="s">
        <v>195</v>
      </c>
      <c r="C56" s="77">
        <v>0.6</v>
      </c>
      <c r="D56" s="77">
        <v>0.6</v>
      </c>
      <c r="E56" s="77"/>
      <c r="F56" s="77">
        <v>0.6</v>
      </c>
      <c r="G56" s="77"/>
      <c r="J56" s="154" t="s">
        <v>1</v>
      </c>
      <c r="K56" s="157" t="s">
        <v>159</v>
      </c>
      <c r="L56" s="158"/>
      <c r="M56" s="159"/>
    </row>
    <row r="57" spans="1:13" ht="25" hidden="1">
      <c r="A57" s="77" t="s">
        <v>19</v>
      </c>
      <c r="B57" s="154" t="s">
        <v>198</v>
      </c>
      <c r="C57" s="78">
        <v>1</v>
      </c>
      <c r="D57" s="78">
        <v>1</v>
      </c>
      <c r="E57" s="78"/>
      <c r="F57" s="78">
        <v>1</v>
      </c>
      <c r="G57" s="77"/>
      <c r="J57" s="154"/>
      <c r="K57" s="74" t="s">
        <v>14</v>
      </c>
      <c r="L57" s="74"/>
      <c r="M57" s="74" t="s">
        <v>15</v>
      </c>
    </row>
    <row r="58" spans="1:13" hidden="1">
      <c r="A58" s="77" t="s">
        <v>20</v>
      </c>
      <c r="B58" s="154"/>
      <c r="C58" s="77">
        <v>1.5</v>
      </c>
      <c r="D58" s="77">
        <v>1.5</v>
      </c>
      <c r="E58" s="77"/>
      <c r="F58" s="77">
        <v>1.5</v>
      </c>
      <c r="G58" s="77"/>
      <c r="J58" s="77" t="s">
        <v>153</v>
      </c>
      <c r="K58" s="102" t="s">
        <v>200</v>
      </c>
      <c r="L58" s="81"/>
      <c r="M58" s="77">
        <v>4.8</v>
      </c>
    </row>
    <row r="59" spans="1:13" hidden="1"/>
    <row r="60" spans="1:13" ht="13" hidden="1">
      <c r="A60" s="41" t="s">
        <v>21</v>
      </c>
      <c r="B60" s="41"/>
      <c r="C60" s="41"/>
      <c r="D60" s="41"/>
      <c r="E60" s="41"/>
    </row>
    <row r="61" spans="1:13" hidden="1"/>
    <row r="62" spans="1:13" hidden="1">
      <c r="A62" s="154" t="s">
        <v>1</v>
      </c>
      <c r="B62" s="157" t="s">
        <v>22</v>
      </c>
      <c r="C62" s="158"/>
      <c r="D62" s="159"/>
    </row>
    <row r="63" spans="1:13" ht="25" hidden="1">
      <c r="A63" s="154"/>
      <c r="B63" s="74" t="s">
        <v>14</v>
      </c>
      <c r="C63" s="74" t="s">
        <v>17</v>
      </c>
      <c r="D63" s="74" t="s">
        <v>15</v>
      </c>
      <c r="E63" s="79"/>
      <c r="F63" s="80"/>
      <c r="G63" s="79"/>
    </row>
    <row r="64" spans="1:13" hidden="1">
      <c r="A64" s="77" t="s">
        <v>23</v>
      </c>
      <c r="B64" s="76" t="s">
        <v>199</v>
      </c>
      <c r="C64" s="81">
        <v>2.8</v>
      </c>
      <c r="D64" s="77">
        <v>2.8</v>
      </c>
      <c r="E64" s="82"/>
    </row>
    <row r="65" spans="1:18" hidden="1"/>
    <row r="66" spans="1:18" ht="13" hidden="1">
      <c r="A66" s="41" t="s">
        <v>24</v>
      </c>
      <c r="B66" s="41"/>
      <c r="C66" s="41"/>
      <c r="D66" s="41"/>
      <c r="E66" s="41"/>
      <c r="F66" s="41"/>
    </row>
    <row r="67" spans="1:18" hidden="1"/>
    <row r="68" spans="1:18" hidden="1">
      <c r="A68" s="154" t="s">
        <v>1</v>
      </c>
      <c r="B68" s="155" t="s">
        <v>25</v>
      </c>
      <c r="C68" s="155"/>
      <c r="D68" s="155"/>
      <c r="E68" s="155"/>
      <c r="F68" s="155"/>
      <c r="G68" s="155"/>
    </row>
    <row r="69" spans="1:18" ht="25" hidden="1">
      <c r="A69" s="154"/>
      <c r="B69" s="74" t="s">
        <v>14</v>
      </c>
      <c r="C69" s="74" t="s">
        <v>17</v>
      </c>
      <c r="D69" s="74" t="s">
        <v>15</v>
      </c>
      <c r="E69" s="74"/>
      <c r="F69" s="74" t="s">
        <v>104</v>
      </c>
      <c r="G69" s="74"/>
    </row>
    <row r="70" spans="1:18" hidden="1">
      <c r="A70" s="75">
        <v>100</v>
      </c>
      <c r="B70" s="160" t="s">
        <v>201</v>
      </c>
      <c r="C70" s="77">
        <v>1.1000000000000001</v>
      </c>
      <c r="D70" s="77">
        <v>1.1000000000000001</v>
      </c>
      <c r="E70" s="77"/>
      <c r="F70" s="77">
        <v>1.1000000000000001</v>
      </c>
      <c r="G70" s="77"/>
    </row>
    <row r="71" spans="1:18" hidden="1">
      <c r="A71" s="75">
        <v>125</v>
      </c>
      <c r="B71" s="161"/>
      <c r="C71" s="77">
        <v>1.3</v>
      </c>
      <c r="D71" s="77">
        <v>1.3</v>
      </c>
      <c r="E71" s="77"/>
      <c r="F71" s="77">
        <v>1.3</v>
      </c>
      <c r="G71" s="77"/>
    </row>
    <row r="72" spans="1:18" hidden="1">
      <c r="A72" s="75">
        <v>150</v>
      </c>
      <c r="B72" s="161"/>
      <c r="C72" s="77">
        <v>1.5</v>
      </c>
      <c r="D72" s="77">
        <v>1.5</v>
      </c>
      <c r="E72" s="77"/>
      <c r="F72" s="77">
        <v>1.5</v>
      </c>
      <c r="G72" s="77"/>
    </row>
    <row r="73" spans="1:18" hidden="1">
      <c r="A73" s="75">
        <v>200</v>
      </c>
      <c r="B73" s="162"/>
      <c r="C73" s="77">
        <v>2.1</v>
      </c>
      <c r="D73" s="77">
        <v>2.1</v>
      </c>
      <c r="E73" s="77"/>
      <c r="F73" s="77">
        <v>2.1</v>
      </c>
      <c r="G73" s="77"/>
    </row>
    <row r="74" spans="1:18" hidden="1"/>
    <row r="75" spans="1:18" hidden="1">
      <c r="M75" s="77" t="s">
        <v>28</v>
      </c>
      <c r="N75" s="77" t="s">
        <v>29</v>
      </c>
      <c r="O75" s="77" t="s">
        <v>30</v>
      </c>
      <c r="P75" s="77" t="s">
        <v>31</v>
      </c>
      <c r="Q75" s="77" t="s">
        <v>32</v>
      </c>
      <c r="R75" s="77" t="s">
        <v>33</v>
      </c>
    </row>
    <row r="76" spans="1:18" ht="87.5" hidden="1">
      <c r="M76" s="77" t="s">
        <v>0</v>
      </c>
      <c r="N76" s="84" t="s">
        <v>62</v>
      </c>
      <c r="O76" s="84" t="s">
        <v>68</v>
      </c>
      <c r="P76" s="84" t="s">
        <v>69</v>
      </c>
      <c r="Q76" s="85" t="s">
        <v>66</v>
      </c>
      <c r="R76" s="85" t="s">
        <v>67</v>
      </c>
    </row>
    <row r="77" spans="1:18" ht="87.5" hidden="1">
      <c r="M77" s="77" t="s">
        <v>34</v>
      </c>
      <c r="N77" s="86" t="s">
        <v>63</v>
      </c>
      <c r="O77" s="84" t="s">
        <v>64</v>
      </c>
      <c r="P77" s="84" t="s">
        <v>65</v>
      </c>
      <c r="Q77" s="85" t="s">
        <v>66</v>
      </c>
      <c r="R77" s="85" t="s">
        <v>67</v>
      </c>
    </row>
    <row r="78" spans="1:18" ht="62.5" hidden="1">
      <c r="M78" s="77" t="s">
        <v>105</v>
      </c>
      <c r="N78" s="84" t="s">
        <v>108</v>
      </c>
      <c r="O78" s="84" t="s">
        <v>124</v>
      </c>
      <c r="P78" s="84" t="s">
        <v>109</v>
      </c>
      <c r="Q78" s="85" t="s">
        <v>66</v>
      </c>
      <c r="R78" s="85" t="s">
        <v>107</v>
      </c>
    </row>
    <row r="79" spans="1:18" ht="62.5" hidden="1">
      <c r="I79" s="83"/>
      <c r="M79" s="75" t="s">
        <v>106</v>
      </c>
      <c r="N79" s="84" t="s">
        <v>108</v>
      </c>
      <c r="O79" s="84" t="s">
        <v>123</v>
      </c>
      <c r="P79" s="84" t="s">
        <v>110</v>
      </c>
      <c r="Q79" s="85" t="s">
        <v>66</v>
      </c>
      <c r="R79" s="85" t="s">
        <v>67</v>
      </c>
    </row>
    <row r="80" spans="1:18" hidden="1">
      <c r="I80" s="83"/>
    </row>
    <row r="81" spans="9:21" s="87" customFormat="1" hidden="1">
      <c r="I81" s="88"/>
    </row>
    <row r="82" spans="9:21" s="87" customFormat="1" hidden="1">
      <c r="I82" s="88"/>
    </row>
    <row r="83" spans="9:21" s="87" customFormat="1" hidden="1">
      <c r="I83" s="88"/>
    </row>
    <row r="84" spans="9:21" s="87" customFormat="1" hidden="1">
      <c r="I84" s="88"/>
    </row>
    <row r="85" spans="9:21" s="87" customFormat="1" hidden="1">
      <c r="I85" s="88"/>
    </row>
    <row r="86" spans="9:21" s="87" customFormat="1" hidden="1">
      <c r="I86" s="88"/>
    </row>
    <row r="87" spans="9:21" s="87" customFormat="1" ht="14" hidden="1">
      <c r="I87" s="99"/>
      <c r="J87" s="99"/>
      <c r="O87" s="156" t="s">
        <v>35</v>
      </c>
      <c r="P87" s="156"/>
      <c r="Q87" s="156"/>
      <c r="R87" s="156"/>
      <c r="S87" s="156"/>
      <c r="T87" s="156"/>
      <c r="U87" s="156"/>
    </row>
    <row r="88" spans="9:21" s="87" customFormat="1" ht="14" hidden="1">
      <c r="I88" s="88"/>
      <c r="M88" s="3"/>
      <c r="N88" s="89" t="s">
        <v>5</v>
      </c>
      <c r="O88" s="89" t="s">
        <v>6</v>
      </c>
      <c r="P88" s="89" t="s">
        <v>7</v>
      </c>
      <c r="Q88" s="89" t="s">
        <v>8</v>
      </c>
      <c r="R88" s="89" t="s">
        <v>9</v>
      </c>
      <c r="S88" s="89" t="s">
        <v>10</v>
      </c>
      <c r="T88" s="89" t="s">
        <v>36</v>
      </c>
    </row>
    <row r="89" spans="9:21" s="87" customFormat="1" ht="14" hidden="1">
      <c r="I89" s="88"/>
      <c r="M89" s="3" t="s">
        <v>37</v>
      </c>
      <c r="N89" s="90" t="s">
        <v>38</v>
      </c>
      <c r="O89" s="90" t="s">
        <v>39</v>
      </c>
      <c r="P89" s="77" t="s">
        <v>40</v>
      </c>
      <c r="Q89" s="90" t="s">
        <v>41</v>
      </c>
      <c r="R89" s="77" t="s">
        <v>42</v>
      </c>
      <c r="S89" s="77" t="s">
        <v>43</v>
      </c>
      <c r="T89" s="77" t="s">
        <v>44</v>
      </c>
    </row>
    <row r="90" spans="9:21" s="87" customFormat="1" hidden="1">
      <c r="I90" s="88"/>
      <c r="M90" s="3" t="s">
        <v>34</v>
      </c>
      <c r="N90" s="77" t="s">
        <v>45</v>
      </c>
      <c r="O90" s="77" t="s">
        <v>46</v>
      </c>
      <c r="P90" s="77" t="s">
        <v>47</v>
      </c>
      <c r="Q90" s="77" t="s">
        <v>39</v>
      </c>
      <c r="R90" s="77" t="s">
        <v>48</v>
      </c>
      <c r="S90" s="77" t="s">
        <v>49</v>
      </c>
      <c r="T90" s="77" t="s">
        <v>50</v>
      </c>
    </row>
    <row r="91" spans="9:21" hidden="1">
      <c r="I91" s="99"/>
      <c r="J91" s="99"/>
      <c r="M91" s="77" t="s">
        <v>105</v>
      </c>
      <c r="N91" s="77" t="s">
        <v>39</v>
      </c>
      <c r="O91" s="77" t="s">
        <v>117</v>
      </c>
      <c r="P91" s="77" t="s">
        <v>112</v>
      </c>
      <c r="Q91" s="77" t="s">
        <v>118</v>
      </c>
      <c r="R91" s="77" t="s">
        <v>119</v>
      </c>
      <c r="S91" s="97" t="s">
        <v>116</v>
      </c>
      <c r="T91" s="97" t="s">
        <v>116</v>
      </c>
    </row>
    <row r="92" spans="9:21" hidden="1">
      <c r="I92" s="83"/>
      <c r="M92" s="75" t="s">
        <v>106</v>
      </c>
      <c r="N92" s="77" t="s">
        <v>111</v>
      </c>
      <c r="O92" s="77" t="s">
        <v>112</v>
      </c>
      <c r="P92" s="77" t="s">
        <v>113</v>
      </c>
      <c r="Q92" s="77" t="s">
        <v>114</v>
      </c>
      <c r="R92" s="77" t="s">
        <v>115</v>
      </c>
      <c r="S92" s="97" t="s">
        <v>116</v>
      </c>
      <c r="T92" s="97" t="s">
        <v>116</v>
      </c>
    </row>
    <row r="93" spans="9:21" hidden="1">
      <c r="I93" s="83"/>
    </row>
    <row r="94" spans="9:21" ht="13" hidden="1">
      <c r="I94" s="83"/>
      <c r="N94" s="91" t="s">
        <v>26</v>
      </c>
    </row>
    <row r="95" spans="9:21" hidden="1">
      <c r="N95" s="77" t="s">
        <v>0</v>
      </c>
    </row>
    <row r="96" spans="9:21" hidden="1">
      <c r="N96" s="77" t="s">
        <v>34</v>
      </c>
    </row>
    <row r="97" spans="14:17" ht="13" hidden="1">
      <c r="N97" s="77" t="s">
        <v>106</v>
      </c>
      <c r="Q97" s="91" t="s">
        <v>27</v>
      </c>
    </row>
    <row r="98" spans="14:17" hidden="1">
      <c r="P98" s="3" t="s">
        <v>126</v>
      </c>
      <c r="Q98" s="77" t="s">
        <v>72</v>
      </c>
    </row>
    <row r="99" spans="14:17" ht="13" hidden="1">
      <c r="P99" s="3" t="s">
        <v>127</v>
      </c>
      <c r="Q99" s="91" t="s">
        <v>71</v>
      </c>
    </row>
    <row r="100" spans="14:17" ht="13" hidden="1">
      <c r="P100" s="3" t="s">
        <v>128</v>
      </c>
      <c r="Q100" s="91" t="s">
        <v>70</v>
      </c>
    </row>
    <row r="101" spans="14:17" ht="13" hidden="1">
      <c r="P101" s="3" t="s">
        <v>129</v>
      </c>
      <c r="Q101" s="91" t="s">
        <v>73</v>
      </c>
    </row>
    <row r="102" spans="14:17" ht="13" hidden="1">
      <c r="P102" s="3" t="s">
        <v>130</v>
      </c>
      <c r="Q102" s="91" t="s">
        <v>74</v>
      </c>
    </row>
    <row r="103" spans="14:17" ht="13" hidden="1">
      <c r="P103" s="3" t="s">
        <v>131</v>
      </c>
      <c r="Q103" s="91" t="s">
        <v>75</v>
      </c>
    </row>
    <row r="104" spans="14:17" hidden="1">
      <c r="P104" s="3" t="s">
        <v>132</v>
      </c>
      <c r="Q104" s="77" t="s">
        <v>76</v>
      </c>
    </row>
    <row r="105" spans="14:17" hidden="1">
      <c r="P105" s="3" t="s">
        <v>133</v>
      </c>
      <c r="Q105" s="77" t="s">
        <v>77</v>
      </c>
    </row>
    <row r="106" spans="14:17" hidden="1">
      <c r="P106" s="3" t="s">
        <v>134</v>
      </c>
      <c r="Q106" s="77" t="s">
        <v>78</v>
      </c>
    </row>
    <row r="107" spans="14:17" hidden="1">
      <c r="P107" s="3" t="s">
        <v>135</v>
      </c>
      <c r="Q107" s="77" t="s">
        <v>79</v>
      </c>
    </row>
    <row r="108" spans="14:17" hidden="1">
      <c r="P108" s="3" t="s">
        <v>136</v>
      </c>
      <c r="Q108" s="77" t="s">
        <v>80</v>
      </c>
    </row>
    <row r="109" spans="14:17" hidden="1">
      <c r="P109" s="3" t="s">
        <v>137</v>
      </c>
      <c r="Q109" s="77" t="s">
        <v>81</v>
      </c>
    </row>
    <row r="110" spans="14:17" hidden="1">
      <c r="P110" s="3" t="s">
        <v>138</v>
      </c>
      <c r="Q110" s="92" t="s">
        <v>82</v>
      </c>
    </row>
    <row r="111" spans="14:17" hidden="1">
      <c r="P111" s="3" t="s">
        <v>139</v>
      </c>
      <c r="Q111" s="92" t="s">
        <v>83</v>
      </c>
    </row>
    <row r="112" spans="14:17" hidden="1">
      <c r="P112" s="3" t="s">
        <v>140</v>
      </c>
      <c r="Q112" s="92" t="s">
        <v>84</v>
      </c>
    </row>
    <row r="113" spans="16:17" hidden="1">
      <c r="P113" s="3" t="s">
        <v>141</v>
      </c>
      <c r="Q113" s="92" t="s">
        <v>85</v>
      </c>
    </row>
    <row r="114" spans="16:17" hidden="1">
      <c r="P114" s="3" t="s">
        <v>142</v>
      </c>
      <c r="Q114" s="92" t="s">
        <v>96</v>
      </c>
    </row>
    <row r="115" spans="16:17" hidden="1">
      <c r="P115" s="3" t="s">
        <v>143</v>
      </c>
      <c r="Q115" s="92" t="s">
        <v>86</v>
      </c>
    </row>
    <row r="116" spans="16:17" hidden="1">
      <c r="P116" s="3" t="s">
        <v>144</v>
      </c>
      <c r="Q116" s="92" t="s">
        <v>87</v>
      </c>
    </row>
    <row r="117" spans="16:17" hidden="1">
      <c r="P117" s="106" t="s">
        <v>145</v>
      </c>
      <c r="Q117" s="92" t="s">
        <v>156</v>
      </c>
    </row>
    <row r="118" spans="16:17" hidden="1">
      <c r="P118" s="3" t="s">
        <v>146</v>
      </c>
      <c r="Q118" s="77" t="s">
        <v>88</v>
      </c>
    </row>
    <row r="119" spans="16:17" hidden="1">
      <c r="P119" s="3" t="s">
        <v>147</v>
      </c>
      <c r="Q119" s="77" t="s">
        <v>89</v>
      </c>
    </row>
    <row r="120" spans="16:17" hidden="1">
      <c r="P120" s="3" t="s">
        <v>148</v>
      </c>
      <c r="Q120" s="77" t="s">
        <v>90</v>
      </c>
    </row>
    <row r="121" spans="16:17" hidden="1">
      <c r="P121" s="3" t="s">
        <v>149</v>
      </c>
      <c r="Q121" s="77" t="s">
        <v>91</v>
      </c>
    </row>
    <row r="122" spans="16:17" hidden="1">
      <c r="P122" s="3" t="s">
        <v>150</v>
      </c>
      <c r="Q122" s="77" t="s">
        <v>92</v>
      </c>
    </row>
    <row r="123" spans="16:17" hidden="1">
      <c r="P123" s="3" t="s">
        <v>151</v>
      </c>
      <c r="Q123" s="77" t="s">
        <v>93</v>
      </c>
    </row>
    <row r="124" spans="16:17" hidden="1">
      <c r="P124" s="3" t="s">
        <v>152</v>
      </c>
      <c r="Q124" s="77" t="s">
        <v>94</v>
      </c>
    </row>
    <row r="125" spans="16:17" hidden="1">
      <c r="P125" s="3" t="s">
        <v>155</v>
      </c>
      <c r="Q125" s="77" t="s">
        <v>95</v>
      </c>
    </row>
    <row r="126" spans="16:17" hidden="1"/>
    <row r="127" spans="16:17" hidden="1"/>
  </sheetData>
  <sheetProtection algorithmName="SHA-512" hashValue="HX2eab+z9o3ICBQ8cRPQfRIC4PphuLYfLotcQyGFyptwLRbjSruE64UDjmOocY7Srz9AhfMYln5QG/lC2EnZwg==" saltValue="jr1t+2uuYtN2ZJrb+8OG1A==" spinCount="100000" sheet="1" objects="1" scenarios="1"/>
  <mergeCells count="23">
    <mergeCell ref="I6:J6"/>
    <mergeCell ref="K37:Q38"/>
    <mergeCell ref="E24:G24"/>
    <mergeCell ref="G3:J3"/>
    <mergeCell ref="G5:H5"/>
    <mergeCell ref="I5:J5"/>
    <mergeCell ref="A3:D3"/>
    <mergeCell ref="A23:D23"/>
    <mergeCell ref="A43:A44"/>
    <mergeCell ref="B43:G43"/>
    <mergeCell ref="B46:B50"/>
    <mergeCell ref="G6:H6"/>
    <mergeCell ref="A54:A55"/>
    <mergeCell ref="B54:G54"/>
    <mergeCell ref="O87:U87"/>
    <mergeCell ref="B57:B58"/>
    <mergeCell ref="A62:A63"/>
    <mergeCell ref="B62:D62"/>
    <mergeCell ref="A68:A69"/>
    <mergeCell ref="B68:G68"/>
    <mergeCell ref="B70:B73"/>
    <mergeCell ref="J56:J57"/>
    <mergeCell ref="K56:M56"/>
  </mergeCells>
  <phoneticPr fontId="3" type="noConversion"/>
  <dataValidations count="2">
    <dataValidation type="list" allowBlank="1" showInputMessage="1" showErrorMessage="1" sqref="C10" xr:uid="{22B413A1-FE33-4CCB-AAAF-8E4C1FCCC703}">
      <formula1>$Q$98:$Q$125</formula1>
    </dataValidation>
    <dataValidation type="list" allowBlank="1" showInputMessage="1" showErrorMessage="1" sqref="C9" xr:uid="{CC3AB296-77B7-4542-821C-8E3261F464CB}">
      <formula1>$N$95:$N$97</formula1>
    </dataValidation>
  </dataValidations>
  <pageMargins left="0.7" right="0.7" top="0.78740157499999996" bottom="0.78740157499999996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3733-83CC-4775-87A9-890FA6C4C0BE}">
  <dimension ref="A1:W110"/>
  <sheetViews>
    <sheetView showGridLines="0" tabSelected="1" zoomScaleNormal="100" workbookViewId="0">
      <selection activeCell="G8" sqref="G8:H8"/>
    </sheetView>
  </sheetViews>
  <sheetFormatPr baseColWidth="10" defaultColWidth="11.3984375" defaultRowHeight="12.5"/>
  <cols>
    <col min="1" max="1" width="36.3984375" style="3" customWidth="1"/>
    <col min="2" max="2" width="15.8984375" style="3" bestFit="1" customWidth="1"/>
    <col min="3" max="3" width="51.5" style="3" bestFit="1" customWidth="1"/>
    <col min="4" max="4" width="17" style="3" customWidth="1"/>
    <col min="5" max="5" width="11.09765625" style="3" bestFit="1" customWidth="1"/>
    <col min="6" max="6" width="9.69921875" style="3" customWidth="1"/>
    <col min="7" max="7" width="10.8984375" style="3" customWidth="1"/>
    <col min="8" max="9" width="11.3984375" style="3"/>
    <col min="10" max="10" width="9.3984375" style="3" hidden="1" customWidth="1"/>
    <col min="11" max="11" width="10.59765625" style="3" hidden="1" customWidth="1"/>
    <col min="12" max="12" width="9.69921875" style="3" hidden="1" customWidth="1"/>
    <col min="13" max="13" width="11.3984375" style="3" hidden="1" customWidth="1"/>
    <col min="14" max="14" width="16.8984375" style="3" customWidth="1"/>
    <col min="15" max="15" width="15.59765625" style="3" hidden="1" customWidth="1"/>
    <col min="16" max="16" width="14.19921875" style="3" hidden="1" customWidth="1"/>
    <col min="17" max="17" width="10.8984375" style="3" customWidth="1"/>
    <col min="18" max="18" width="27.59765625" style="3" bestFit="1" customWidth="1"/>
    <col min="19" max="19" width="41.296875" style="3" bestFit="1" customWidth="1"/>
    <col min="20" max="20" width="24.8984375" style="3" bestFit="1" customWidth="1"/>
    <col min="21" max="22" width="42.296875" style="3" customWidth="1"/>
    <col min="23" max="16384" width="11.3984375" style="3"/>
  </cols>
  <sheetData>
    <row r="1" spans="1:18" ht="1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8" ht="71" customHeight="1">
      <c r="A2" s="179" t="s">
        <v>52</v>
      </c>
      <c r="B2" s="179"/>
      <c r="C2" s="179"/>
      <c r="D2" s="179"/>
      <c r="E2" s="4"/>
      <c r="G2" s="180"/>
      <c r="H2" s="181"/>
      <c r="I2" s="181"/>
      <c r="J2" s="181"/>
      <c r="Q2" s="5"/>
    </row>
    <row r="3" spans="1:18" ht="5" customHeight="1">
      <c r="Q3" s="5"/>
    </row>
    <row r="4" spans="1:18" ht="39.5" hidden="1" customHeight="1">
      <c r="A4" s="107"/>
      <c r="C4" s="107"/>
      <c r="D4" s="108"/>
      <c r="Q4" s="5"/>
    </row>
    <row r="5" spans="1:18" ht="31.5" hidden="1" customHeight="1">
      <c r="A5" s="107"/>
      <c r="C5" s="107"/>
      <c r="D5" s="108"/>
      <c r="Q5" s="5"/>
    </row>
    <row r="6" spans="1:18" ht="16" customHeight="1">
      <c r="Q6" s="5"/>
    </row>
    <row r="7" spans="1:18" ht="40">
      <c r="A7" s="10" t="s">
        <v>97</v>
      </c>
      <c r="B7" s="11"/>
      <c r="C7" s="145" t="s">
        <v>169</v>
      </c>
      <c r="G7" s="182"/>
      <c r="H7" s="182"/>
      <c r="I7" s="183"/>
      <c r="J7" s="183"/>
      <c r="Q7" s="5"/>
    </row>
    <row r="8" spans="1:18" ht="52.5" customHeight="1">
      <c r="A8" s="12" t="s">
        <v>98</v>
      </c>
      <c r="B8" s="11"/>
      <c r="C8" s="150" t="s">
        <v>85</v>
      </c>
      <c r="G8" s="182"/>
      <c r="H8" s="182"/>
      <c r="I8" s="183"/>
      <c r="J8" s="183"/>
      <c r="K8" s="109"/>
      <c r="L8" s="110"/>
      <c r="M8" s="111"/>
      <c r="Q8" s="5"/>
    </row>
    <row r="9" spans="1:18" ht="34.5" customHeight="1">
      <c r="A9" s="104" t="s">
        <v>212</v>
      </c>
      <c r="B9" s="13" t="str">
        <f>IF(C8=R99,B45,IF(C8=R100,B45,IF(C8=R101,B45,IF(C8=R102,B45,IF(C8=R103,B54,IF(C8=R104,B55,IF(C8=R105,B55,IF(C8=R106,B62,IF(C8=R107,B68,IF(C8=R108,B68,IF(C8=R109,B68,IF(C8=R110,B68))))))))))))</f>
        <v>10 / 0.39"</v>
      </c>
      <c r="C9" s="14" t="s">
        <v>179</v>
      </c>
      <c r="E9" s="15"/>
      <c r="J9" s="112"/>
      <c r="K9" s="109"/>
      <c r="L9" s="110"/>
      <c r="M9" s="111"/>
      <c r="Q9" s="5"/>
    </row>
    <row r="10" spans="1:18" ht="20">
      <c r="A10" s="16" t="s">
        <v>99</v>
      </c>
      <c r="B10" s="151">
        <v>1</v>
      </c>
      <c r="C10" s="17" t="s">
        <v>3</v>
      </c>
      <c r="Q10" s="5"/>
    </row>
    <row r="11" spans="1:18" ht="19.5" customHeight="1" thickBot="1">
      <c r="A11" s="18"/>
      <c r="B11" s="15"/>
      <c r="C11" s="19"/>
      <c r="G11" s="24"/>
      <c r="Q11" s="5"/>
    </row>
    <row r="12" spans="1:18" ht="36" customHeight="1">
      <c r="A12" s="184" t="s">
        <v>209</v>
      </c>
      <c r="B12" s="185"/>
      <c r="C12" s="186"/>
      <c r="D12" s="113">
        <f>IF(C8=R99,B10*C45,IF(C8=R100,B10*C46,IF(C8=R101,B10*C47,IF(C8=R102,B10*C48,IF(C8=R103,B10*C54,IF(C8=R104,B10*C55,IF(C8=R105,B10*C56,IF(C8=R106,B10*C62,IF(C8=R107,B10*C68,IF(C8=R108,B10*C69,IF(C8=R109,B10*C70,IF(C8=R110,B10*C71))))))))))))</f>
        <v>0.6</v>
      </c>
      <c r="E12" s="142" t="s">
        <v>157</v>
      </c>
      <c r="Q12" s="5"/>
      <c r="R12" s="6"/>
    </row>
    <row r="13" spans="1:18" ht="30" customHeight="1" thickBot="1">
      <c r="A13" s="187" t="s">
        <v>210</v>
      </c>
      <c r="B13" s="188"/>
      <c r="C13" s="189"/>
      <c r="D13" s="114">
        <f>D12/1.1</f>
        <v>0.54545454545454541</v>
      </c>
      <c r="E13" s="143" t="s">
        <v>4</v>
      </c>
      <c r="Q13" s="5"/>
    </row>
    <row r="14" spans="1:18" ht="18" hidden="1">
      <c r="A14" s="116"/>
      <c r="B14" s="117"/>
      <c r="C14" s="117"/>
      <c r="D14" s="28"/>
      <c r="E14" s="29"/>
      <c r="Q14" s="5"/>
    </row>
    <row r="15" spans="1:18" ht="39" hidden="1" customHeight="1">
      <c r="A15" s="190" t="s">
        <v>162</v>
      </c>
      <c r="B15" s="191"/>
      <c r="C15" s="192"/>
      <c r="D15" s="118">
        <f>D12*D4</f>
        <v>0</v>
      </c>
      <c r="E15" s="119" t="s">
        <v>161</v>
      </c>
      <c r="Q15" s="5"/>
    </row>
    <row r="16" spans="1:18" ht="35.5" hidden="1" customHeight="1">
      <c r="A16" s="193" t="s">
        <v>163</v>
      </c>
      <c r="B16" s="194"/>
      <c r="C16" s="195"/>
      <c r="D16" s="118">
        <f>D12*D5</f>
        <v>0</v>
      </c>
      <c r="E16" s="119" t="s">
        <v>161</v>
      </c>
      <c r="Q16" s="5"/>
    </row>
    <row r="17" spans="1:17" ht="18" hidden="1">
      <c r="A17" s="116"/>
      <c r="B17" s="117"/>
      <c r="C17" s="117"/>
      <c r="D17" s="120"/>
      <c r="E17" s="119"/>
      <c r="Q17" s="5"/>
    </row>
    <row r="18" spans="1:17" ht="34" hidden="1" customHeight="1">
      <c r="A18" s="196" t="s">
        <v>164</v>
      </c>
      <c r="B18" s="197"/>
      <c r="C18" s="198"/>
      <c r="D18" s="118">
        <f>D15/1.15</f>
        <v>0</v>
      </c>
      <c r="E18" s="119" t="s">
        <v>4</v>
      </c>
      <c r="Q18" s="5"/>
    </row>
    <row r="19" spans="1:17" ht="35" hidden="1" customHeight="1" thickBot="1">
      <c r="A19" s="176" t="s">
        <v>165</v>
      </c>
      <c r="B19" s="177"/>
      <c r="C19" s="178"/>
      <c r="D19" s="114">
        <f>D16/1</f>
        <v>0</v>
      </c>
      <c r="E19" s="115" t="s">
        <v>4</v>
      </c>
      <c r="Q19" s="5"/>
    </row>
    <row r="20" spans="1:17" ht="15" customHeight="1">
      <c r="C20" s="41"/>
      <c r="D20" s="42"/>
      <c r="I20" s="43"/>
      <c r="Q20" s="5"/>
    </row>
    <row r="21" spans="1:17" ht="38" customHeight="1">
      <c r="A21" s="174" t="s">
        <v>55</v>
      </c>
      <c r="B21" s="174"/>
      <c r="C21" s="174"/>
      <c r="D21" s="174"/>
      <c r="E21" s="44"/>
      <c r="F21" s="44"/>
      <c r="G21" s="44"/>
      <c r="H21" s="44"/>
      <c r="I21" s="44"/>
      <c r="J21" s="44"/>
      <c r="K21" s="44"/>
      <c r="L21" s="45"/>
      <c r="M21" s="45"/>
      <c r="N21" s="45"/>
      <c r="Q21" s="5"/>
    </row>
    <row r="22" spans="1:17" ht="50" customHeight="1">
      <c r="A22" s="153" t="s">
        <v>213</v>
      </c>
      <c r="B22" s="47"/>
      <c r="C22" s="47"/>
      <c r="D22" s="47"/>
      <c r="E22" s="199" t="str">
        <f>C7</f>
        <v>BRAWO® UVPox</v>
      </c>
      <c r="F22" s="200"/>
      <c r="G22" s="200"/>
      <c r="H22" s="152" t="s">
        <v>120</v>
      </c>
      <c r="I22" s="31"/>
      <c r="J22" s="31"/>
      <c r="K22" s="31"/>
      <c r="L22" s="31"/>
      <c r="M22" s="31"/>
      <c r="N22" s="121"/>
      <c r="Q22" s="144"/>
    </row>
    <row r="23" spans="1:17" ht="18.5" customHeight="1">
      <c r="A23" s="201" t="str">
        <f>IF($E$22=Q63,"Only for UVPox",IF($E$22=Q64,R64))</f>
        <v>Shelf life / max. storage time:</v>
      </c>
      <c r="B23" s="202"/>
      <c r="C23" s="202"/>
      <c r="D23" s="203"/>
      <c r="E23" s="207" t="str">
        <f>IF($E$22=$N$78,T78,IF($E$22=$N$77,"-"))</f>
        <v>12 months</v>
      </c>
      <c r="F23" s="208"/>
      <c r="G23" s="208"/>
      <c r="H23" s="208"/>
      <c r="I23" s="208"/>
      <c r="J23" s="208"/>
      <c r="K23" s="208"/>
      <c r="L23" s="208"/>
      <c r="M23" s="208"/>
      <c r="N23" s="209"/>
      <c r="Q23" s="144"/>
    </row>
    <row r="24" spans="1:17" ht="21.5" customHeight="1">
      <c r="A24" s="204"/>
      <c r="B24" s="205"/>
      <c r="C24" s="205"/>
      <c r="D24" s="206"/>
      <c r="E24" s="210"/>
      <c r="F24" s="211"/>
      <c r="G24" s="211"/>
      <c r="H24" s="211"/>
      <c r="I24" s="211"/>
      <c r="J24" s="211"/>
      <c r="K24" s="211"/>
      <c r="L24" s="211"/>
      <c r="M24" s="211"/>
      <c r="N24" s="212"/>
      <c r="Q24" s="144"/>
    </row>
    <row r="25" spans="1:17" ht="41.5" customHeight="1">
      <c r="A25" s="201" t="str">
        <f>IF($E$22=Q63,S63,IF($E$22=Q64,S64))</f>
        <v>Durability / processing time of the impregnated textile:</v>
      </c>
      <c r="B25" s="202"/>
      <c r="C25" s="202"/>
      <c r="D25" s="203"/>
      <c r="E25" s="207" t="str">
        <f>IF($E$22=$N$78,Q78,IF($E$22=$N$77,Q77))</f>
        <v>Approx.  7 days</v>
      </c>
      <c r="F25" s="208"/>
      <c r="G25" s="208"/>
      <c r="H25" s="208"/>
      <c r="I25" s="208"/>
      <c r="J25" s="208"/>
      <c r="K25" s="208"/>
      <c r="L25" s="208"/>
      <c r="M25" s="208"/>
      <c r="N25" s="209"/>
      <c r="Q25" s="144"/>
    </row>
    <row r="26" spans="1:17" ht="6" customHeight="1">
      <c r="A26" s="204"/>
      <c r="B26" s="205"/>
      <c r="C26" s="205"/>
      <c r="D26" s="206"/>
      <c r="E26" s="210"/>
      <c r="F26" s="211"/>
      <c r="G26" s="211"/>
      <c r="H26" s="211"/>
      <c r="I26" s="211"/>
      <c r="J26" s="211"/>
      <c r="K26" s="211"/>
      <c r="L26" s="211"/>
      <c r="M26" s="211"/>
      <c r="N26" s="212"/>
      <c r="Q26" s="144"/>
    </row>
    <row r="27" spans="1:17" ht="44.5" customHeight="1">
      <c r="A27" s="201" t="str">
        <f>IF($E$22=Q63,T63,IF($E$22=Q64,T64))</f>
        <v xml:space="preserve">Hardening speed of the of the impregnated textile with the BRAWO® Pico:
                              </v>
      </c>
      <c r="B27" s="202"/>
      <c r="C27" s="202"/>
      <c r="D27" s="203"/>
      <c r="E27" s="207" t="str">
        <f>IF($E$22=$N$78,R78,IF($E$22=$N$77,R77))</f>
        <v xml:space="preserve">
Approx. 0.5 in DN 50
Approx. 0.3 in DN 70
Approx. 0.3 in DN 100
</v>
      </c>
      <c r="F27" s="208"/>
      <c r="G27" s="208"/>
      <c r="H27" s="208"/>
      <c r="I27" s="208"/>
      <c r="J27" s="208"/>
      <c r="K27" s="208"/>
      <c r="L27" s="208"/>
      <c r="M27" s="208"/>
      <c r="N27" s="209"/>
      <c r="Q27" s="144"/>
    </row>
    <row r="28" spans="1:17" ht="10" customHeight="1">
      <c r="A28" s="204"/>
      <c r="B28" s="205"/>
      <c r="C28" s="205"/>
      <c r="D28" s="206"/>
      <c r="E28" s="210"/>
      <c r="F28" s="211"/>
      <c r="G28" s="211"/>
      <c r="H28" s="211"/>
      <c r="I28" s="211"/>
      <c r="J28" s="211"/>
      <c r="K28" s="211"/>
      <c r="L28" s="211"/>
      <c r="M28" s="211"/>
      <c r="N28" s="212"/>
      <c r="Q28" s="144"/>
    </row>
    <row r="29" spans="1:17" ht="45" customHeight="1">
      <c r="A29" s="201" t="str">
        <f>IF($E$22=Q63,U63,IF($E$22=Q64,U64))</f>
        <v>Hardening speed of the impregnated textile with the BRAWO® Magnavity LED- head Nano:</v>
      </c>
      <c r="B29" s="202"/>
      <c r="C29" s="202"/>
      <c r="D29" s="203"/>
      <c r="E29" s="213" t="str">
        <f>IF($E$22=$N$78,S78,IF($E$22=$N$77,S77))</f>
        <v xml:space="preserve">Approx. 0.6 in DN 100
Approx. 0.5 in DN 150
Approx. 0.4 in DN 200
</v>
      </c>
      <c r="F29" s="214"/>
      <c r="G29" s="214"/>
      <c r="H29" s="214"/>
      <c r="I29" s="214"/>
      <c r="J29" s="214"/>
      <c r="K29" s="214"/>
      <c r="L29" s="214"/>
      <c r="M29" s="214"/>
      <c r="N29" s="215"/>
      <c r="Q29" s="144"/>
    </row>
    <row r="30" spans="1:17" ht="24.5" customHeight="1">
      <c r="A30" s="204"/>
      <c r="B30" s="205"/>
      <c r="C30" s="205"/>
      <c r="D30" s="206"/>
      <c r="E30" s="216"/>
      <c r="F30" s="217"/>
      <c r="G30" s="217"/>
      <c r="H30" s="217"/>
      <c r="I30" s="217"/>
      <c r="J30" s="217"/>
      <c r="K30" s="217"/>
      <c r="L30" s="217"/>
      <c r="M30" s="217"/>
      <c r="N30" s="218"/>
      <c r="Q30" s="144"/>
    </row>
    <row r="31" spans="1:17" ht="33.5" customHeight="1">
      <c r="A31" s="201" t="str">
        <f>IF($E$22=Q63,"Only for UVPox",IF($E$22=Q64,V64))</f>
        <v>Hardening speed of the impregnated textile with the BRAWO® Magnavity LED-head Mega:</v>
      </c>
      <c r="B31" s="202"/>
      <c r="C31" s="202"/>
      <c r="D31" s="203"/>
      <c r="E31" s="213" t="str">
        <f>IF($E$22=$N$78,U78,IF($E$22=$N$77,"-"))</f>
        <v xml:space="preserve">Approx. 0.7 in DN 150
Approx. 0.6 in DN 200
Approx. 0.4 in DN 250
</v>
      </c>
      <c r="F31" s="214"/>
      <c r="G31" s="214"/>
      <c r="H31" s="214"/>
      <c r="I31" s="214"/>
      <c r="J31" s="214"/>
      <c r="K31" s="214"/>
      <c r="L31" s="214"/>
      <c r="M31" s="214"/>
      <c r="N31" s="215"/>
      <c r="Q31" s="144"/>
    </row>
    <row r="32" spans="1:17" ht="34" customHeight="1">
      <c r="A32" s="204"/>
      <c r="B32" s="205"/>
      <c r="C32" s="205"/>
      <c r="D32" s="206"/>
      <c r="E32" s="216"/>
      <c r="F32" s="217"/>
      <c r="G32" s="217"/>
      <c r="H32" s="217"/>
      <c r="I32" s="217"/>
      <c r="J32" s="217"/>
      <c r="K32" s="217"/>
      <c r="L32" s="217"/>
      <c r="M32" s="217"/>
      <c r="N32" s="218"/>
      <c r="Q32" s="144"/>
    </row>
    <row r="33" spans="1:17" ht="17.5" customHeight="1">
      <c r="A33" s="201" t="str">
        <f>IF($E$22=Q63,W63,IF($E$22=Q64,W64))</f>
        <v>Processing conditions:</v>
      </c>
      <c r="B33" s="202"/>
      <c r="C33" s="202"/>
      <c r="D33" s="203"/>
      <c r="E33" s="207" t="str">
        <f>IF($E$22=$N$78,O78,IF($E$22=$N$77,O77))</f>
        <v>5 to +30 °C Air and substrate temperature</v>
      </c>
      <c r="F33" s="208"/>
      <c r="G33" s="208"/>
      <c r="H33" s="208"/>
      <c r="I33" s="208"/>
      <c r="J33" s="208"/>
      <c r="K33" s="208"/>
      <c r="L33" s="208"/>
      <c r="M33" s="208"/>
      <c r="N33" s="209"/>
      <c r="Q33" s="144"/>
    </row>
    <row r="34" spans="1:17" ht="26.5" customHeight="1">
      <c r="A34" s="204"/>
      <c r="B34" s="205"/>
      <c r="C34" s="205"/>
      <c r="D34" s="206"/>
      <c r="E34" s="210"/>
      <c r="F34" s="211"/>
      <c r="G34" s="211"/>
      <c r="H34" s="211"/>
      <c r="I34" s="211"/>
      <c r="J34" s="211"/>
      <c r="K34" s="211"/>
      <c r="L34" s="211"/>
      <c r="M34" s="211"/>
      <c r="N34" s="212"/>
      <c r="Q34" s="144"/>
    </row>
    <row r="35" spans="1:17" ht="16.5" hidden="1">
      <c r="A35" s="219" t="s">
        <v>166</v>
      </c>
      <c r="B35" s="220"/>
      <c r="C35" s="220"/>
      <c r="D35" s="221"/>
      <c r="E35" s="122"/>
      <c r="F35" s="123" t="s">
        <v>5</v>
      </c>
      <c r="G35" s="123" t="s">
        <v>6</v>
      </c>
      <c r="H35" s="123" t="s">
        <v>7</v>
      </c>
      <c r="I35" s="123" t="s">
        <v>8</v>
      </c>
      <c r="J35" s="123" t="s">
        <v>9</v>
      </c>
      <c r="K35" s="123" t="s">
        <v>10</v>
      </c>
      <c r="L35" s="123" t="s">
        <v>167</v>
      </c>
      <c r="M35" s="124"/>
      <c r="N35" s="125"/>
      <c r="Q35" s="5"/>
    </row>
    <row r="36" spans="1:17" ht="16.5" hidden="1">
      <c r="A36" s="222"/>
      <c r="B36" s="223"/>
      <c r="C36" s="223"/>
      <c r="D36" s="224"/>
      <c r="E36" s="126"/>
      <c r="F36" s="127" t="str">
        <f t="shared" ref="F36:L36" si="0">IF($E$22=$N$78,O91,IF($E$22=$N$77,O90))</f>
        <v>24h</v>
      </c>
      <c r="G36" s="127" t="str">
        <f t="shared" si="0"/>
        <v>12h</v>
      </c>
      <c r="H36" s="127" t="str">
        <f t="shared" si="0"/>
        <v>9h</v>
      </c>
      <c r="I36" s="127" t="str">
        <f t="shared" si="0"/>
        <v>6h</v>
      </c>
      <c r="J36" s="127" t="str">
        <f t="shared" si="0"/>
        <v>220min</v>
      </c>
      <c r="K36" s="127" t="str">
        <f t="shared" si="0"/>
        <v>180min</v>
      </c>
      <c r="L36" s="127" t="str">
        <f t="shared" si="0"/>
        <v>140min</v>
      </c>
      <c r="M36" s="128"/>
      <c r="N36" s="129"/>
      <c r="Q36" s="5"/>
    </row>
    <row r="37" spans="1:17" ht="28.5" customHeight="1" thickBot="1">
      <c r="A37" s="69"/>
      <c r="B37" s="69"/>
      <c r="C37" s="72"/>
      <c r="D37" s="7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6"/>
    </row>
    <row r="38" spans="1:17" hidden="1">
      <c r="A38" s="73" t="s">
        <v>11</v>
      </c>
    </row>
    <row r="39" spans="1:17" ht="13" hidden="1">
      <c r="A39" s="41" t="s">
        <v>12</v>
      </c>
      <c r="B39" s="41"/>
      <c r="C39" s="41"/>
      <c r="D39" s="41"/>
      <c r="E39" s="41"/>
      <c r="F39" s="41"/>
    </row>
    <row r="40" spans="1:17" hidden="1"/>
    <row r="41" spans="1:17" hidden="1">
      <c r="A41" s="154" t="s">
        <v>1</v>
      </c>
      <c r="B41" s="155" t="s">
        <v>13</v>
      </c>
      <c r="C41" s="155"/>
      <c r="D41" s="155"/>
      <c r="E41" s="155"/>
      <c r="F41" s="155"/>
      <c r="G41" s="155"/>
    </row>
    <row r="42" spans="1:17" ht="25" hidden="1">
      <c r="A42" s="154"/>
      <c r="B42" s="74" t="s">
        <v>14</v>
      </c>
      <c r="C42" s="74" t="s">
        <v>168</v>
      </c>
      <c r="D42" s="74"/>
      <c r="E42" s="74"/>
      <c r="F42" s="74"/>
      <c r="G42" s="74"/>
      <c r="M42"/>
    </row>
    <row r="43" spans="1:17" hidden="1">
      <c r="A43" s="75">
        <v>50</v>
      </c>
      <c r="B43" s="147"/>
      <c r="C43" s="77"/>
      <c r="D43" s="77"/>
      <c r="E43" s="96"/>
      <c r="F43" s="96"/>
      <c r="G43" s="77"/>
    </row>
    <row r="44" spans="1:17" hidden="1">
      <c r="A44" s="75">
        <v>70</v>
      </c>
      <c r="C44" s="77"/>
      <c r="D44" s="77"/>
      <c r="E44" s="96"/>
      <c r="F44" s="96"/>
      <c r="G44" s="77"/>
    </row>
    <row r="45" spans="1:17" hidden="1">
      <c r="A45" s="75">
        <v>100</v>
      </c>
      <c r="B45" s="160" t="s">
        <v>194</v>
      </c>
      <c r="C45" s="77">
        <v>0.7</v>
      </c>
      <c r="D45" s="77"/>
      <c r="E45" s="96"/>
      <c r="F45" s="96"/>
      <c r="G45" s="77"/>
    </row>
    <row r="46" spans="1:17" hidden="1">
      <c r="A46" s="75">
        <v>125</v>
      </c>
      <c r="B46" s="161"/>
      <c r="C46" s="77">
        <v>0.9</v>
      </c>
      <c r="D46" s="77"/>
      <c r="E46" s="96"/>
      <c r="F46" s="96"/>
      <c r="G46" s="77"/>
    </row>
    <row r="47" spans="1:17" hidden="1">
      <c r="A47" s="75">
        <v>150</v>
      </c>
      <c r="B47" s="161"/>
      <c r="C47" s="77">
        <v>1.1000000000000001</v>
      </c>
      <c r="D47" s="77"/>
      <c r="E47" s="96"/>
      <c r="F47" s="96"/>
      <c r="G47" s="78"/>
    </row>
    <row r="48" spans="1:17" hidden="1">
      <c r="A48" s="75">
        <v>200</v>
      </c>
      <c r="B48" s="162"/>
      <c r="C48" s="77">
        <v>1.5</v>
      </c>
      <c r="D48" s="77"/>
      <c r="E48" s="96"/>
      <c r="F48" s="96"/>
      <c r="G48" s="77"/>
    </row>
    <row r="49" spans="1:23" hidden="1"/>
    <row r="50" spans="1:23" ht="13" hidden="1">
      <c r="A50" s="41" t="s">
        <v>16</v>
      </c>
      <c r="B50" s="41"/>
      <c r="C50" s="41"/>
      <c r="D50" s="41"/>
      <c r="E50" s="41"/>
      <c r="F50" s="41"/>
    </row>
    <row r="51" spans="1:23" hidden="1"/>
    <row r="52" spans="1:23" hidden="1">
      <c r="A52" s="154" t="s">
        <v>1</v>
      </c>
      <c r="B52" s="155" t="s">
        <v>13</v>
      </c>
      <c r="C52" s="155"/>
      <c r="D52" s="155"/>
      <c r="E52" s="155"/>
      <c r="F52" s="155"/>
      <c r="G52" s="155"/>
    </row>
    <row r="53" spans="1:23" ht="25" hidden="1">
      <c r="A53" s="154"/>
      <c r="B53" s="74" t="s">
        <v>14</v>
      </c>
      <c r="C53" s="74" t="s">
        <v>168</v>
      </c>
      <c r="D53" s="74"/>
      <c r="E53" s="74"/>
      <c r="F53" s="74"/>
      <c r="G53" s="74"/>
    </row>
    <row r="54" spans="1:23" hidden="1">
      <c r="A54" s="77" t="s">
        <v>18</v>
      </c>
      <c r="B54" s="147" t="s">
        <v>195</v>
      </c>
      <c r="C54" s="77">
        <v>0.6</v>
      </c>
      <c r="D54" s="77"/>
      <c r="E54" s="77"/>
      <c r="F54" s="77"/>
      <c r="G54" s="77"/>
    </row>
    <row r="55" spans="1:23" hidden="1">
      <c r="A55" s="77" t="s">
        <v>19</v>
      </c>
      <c r="B55" s="154" t="s">
        <v>198</v>
      </c>
      <c r="C55" s="78">
        <v>1</v>
      </c>
      <c r="D55" s="77"/>
      <c r="E55" s="77"/>
      <c r="F55" s="77"/>
      <c r="G55" s="77"/>
    </row>
    <row r="56" spans="1:23" hidden="1">
      <c r="A56" s="77" t="s">
        <v>20</v>
      </c>
      <c r="B56" s="154"/>
      <c r="C56" s="77">
        <v>1.5</v>
      </c>
      <c r="D56" s="77"/>
      <c r="E56" s="77"/>
      <c r="F56" s="77"/>
      <c r="G56" s="77"/>
    </row>
    <row r="57" spans="1:23" hidden="1"/>
    <row r="58" spans="1:23" ht="13" hidden="1">
      <c r="A58" s="41" t="s">
        <v>21</v>
      </c>
      <c r="B58" s="41"/>
      <c r="C58" s="41"/>
      <c r="D58" s="41"/>
      <c r="E58" s="41"/>
    </row>
    <row r="59" spans="1:23" hidden="1"/>
    <row r="60" spans="1:23" hidden="1">
      <c r="A60" s="154" t="s">
        <v>1</v>
      </c>
      <c r="B60" s="157" t="s">
        <v>22</v>
      </c>
      <c r="C60" s="158"/>
      <c r="D60" s="159"/>
      <c r="J60" s="228"/>
      <c r="K60" s="229"/>
      <c r="L60" s="229"/>
      <c r="M60" s="229"/>
    </row>
    <row r="61" spans="1:23" ht="25" hidden="1">
      <c r="A61" s="154"/>
      <c r="B61" s="74" t="s">
        <v>14</v>
      </c>
      <c r="C61" s="130" t="s">
        <v>168</v>
      </c>
      <c r="D61" s="74"/>
      <c r="E61" s="79"/>
      <c r="F61" s="80"/>
      <c r="G61" s="79"/>
      <c r="J61" s="228"/>
      <c r="K61" s="79"/>
      <c r="L61" s="79"/>
      <c r="M61" s="79"/>
    </row>
    <row r="62" spans="1:23" hidden="1">
      <c r="A62" s="77" t="s">
        <v>23</v>
      </c>
      <c r="B62" s="147" t="s">
        <v>196</v>
      </c>
      <c r="C62" s="81">
        <v>2.8</v>
      </c>
      <c r="D62" s="77"/>
      <c r="E62" s="149"/>
      <c r="K62" s="149"/>
      <c r="Q62" s="77" t="s">
        <v>28</v>
      </c>
      <c r="R62" s="77">
        <v>1</v>
      </c>
      <c r="S62" s="77">
        <v>2</v>
      </c>
      <c r="T62" s="77">
        <v>3</v>
      </c>
      <c r="U62" s="131">
        <v>4</v>
      </c>
      <c r="V62" s="131">
        <v>5</v>
      </c>
      <c r="W62" s="77">
        <v>6</v>
      </c>
    </row>
    <row r="63" spans="1:23" ht="130.5" hidden="1" customHeight="1">
      <c r="A63" s="41"/>
      <c r="B63" s="41"/>
      <c r="C63" s="41"/>
      <c r="D63" s="41"/>
      <c r="E63" s="41"/>
      <c r="F63" s="41"/>
      <c r="Q63" s="77" t="s">
        <v>160</v>
      </c>
      <c r="R63" s="132"/>
      <c r="S63" s="84" t="s">
        <v>181</v>
      </c>
      <c r="T63" s="84" t="s">
        <v>182</v>
      </c>
      <c r="U63" s="84" t="s">
        <v>184</v>
      </c>
      <c r="V63" s="133"/>
      <c r="W63" s="84" t="s">
        <v>187</v>
      </c>
    </row>
    <row r="64" spans="1:23" ht="130.5" hidden="1" customHeight="1">
      <c r="A64" s="41" t="s">
        <v>24</v>
      </c>
      <c r="B64" s="41"/>
      <c r="C64" s="41"/>
      <c r="D64" s="41"/>
      <c r="E64" s="41"/>
      <c r="F64" s="41"/>
      <c r="Q64" s="86" t="s">
        <v>169</v>
      </c>
      <c r="R64" s="84" t="s">
        <v>180</v>
      </c>
      <c r="S64" s="84" t="s">
        <v>181</v>
      </c>
      <c r="T64" s="84" t="s">
        <v>183</v>
      </c>
      <c r="U64" s="84" t="s">
        <v>185</v>
      </c>
      <c r="V64" s="84" t="s">
        <v>186</v>
      </c>
      <c r="W64" s="84" t="s">
        <v>187</v>
      </c>
    </row>
    <row r="65" spans="1:21" hidden="1">
      <c r="O65" s="80"/>
      <c r="P65" s="80"/>
      <c r="Q65" s="80"/>
      <c r="R65" s="80"/>
    </row>
    <row r="66" spans="1:21" hidden="1">
      <c r="A66" s="154" t="s">
        <v>1</v>
      </c>
      <c r="B66" s="155" t="s">
        <v>25</v>
      </c>
      <c r="C66" s="155"/>
      <c r="D66" s="155"/>
      <c r="E66" s="155"/>
      <c r="F66" s="155"/>
      <c r="G66" s="155"/>
    </row>
    <row r="67" spans="1:21" ht="25" hidden="1">
      <c r="A67" s="154"/>
      <c r="B67" s="74" t="s">
        <v>14</v>
      </c>
      <c r="C67" s="130" t="s">
        <v>168</v>
      </c>
      <c r="D67" s="74"/>
      <c r="E67" s="74"/>
      <c r="F67" s="74"/>
      <c r="G67" s="74"/>
    </row>
    <row r="68" spans="1:21" hidden="1">
      <c r="A68" s="75">
        <v>100</v>
      </c>
      <c r="B68" s="160">
        <v>11</v>
      </c>
      <c r="C68" s="77">
        <v>1.1000000000000001</v>
      </c>
      <c r="D68" s="77"/>
      <c r="E68" s="77"/>
      <c r="F68" s="77"/>
      <c r="G68" s="77"/>
    </row>
    <row r="69" spans="1:21" hidden="1">
      <c r="A69" s="75">
        <v>125</v>
      </c>
      <c r="B69" s="161"/>
      <c r="C69" s="77">
        <v>1.3</v>
      </c>
      <c r="D69" s="77"/>
      <c r="E69" s="77"/>
      <c r="F69" s="77"/>
      <c r="G69" s="77"/>
    </row>
    <row r="70" spans="1:21" hidden="1">
      <c r="A70" s="75">
        <v>150</v>
      </c>
      <c r="B70" s="161"/>
      <c r="C70" s="77">
        <v>1.5</v>
      </c>
      <c r="D70" s="77"/>
      <c r="E70" s="77"/>
      <c r="F70" s="77"/>
      <c r="G70" s="77"/>
    </row>
    <row r="71" spans="1:21" hidden="1">
      <c r="A71" s="75">
        <v>200</v>
      </c>
      <c r="B71" s="162"/>
      <c r="C71" s="77">
        <v>2.1</v>
      </c>
      <c r="D71" s="77"/>
      <c r="E71" s="77"/>
      <c r="F71" s="77"/>
      <c r="G71" s="77"/>
    </row>
    <row r="72" spans="1:21" hidden="1"/>
    <row r="73" spans="1:21" hidden="1"/>
    <row r="74" spans="1:21" hidden="1">
      <c r="O74" s="149"/>
      <c r="P74" s="149"/>
      <c r="Q74" s="149"/>
      <c r="R74" s="149"/>
      <c r="S74" s="149"/>
      <c r="T74" s="149"/>
      <c r="U74" s="149"/>
    </row>
    <row r="75" spans="1:21" hidden="1">
      <c r="O75" s="134"/>
      <c r="P75" s="134"/>
      <c r="Q75" s="134"/>
      <c r="R75" s="134"/>
      <c r="S75" s="134"/>
      <c r="T75" s="134">
        <v>1</v>
      </c>
      <c r="U75" s="134">
        <v>5</v>
      </c>
    </row>
    <row r="76" spans="1:21" ht="13" hidden="1">
      <c r="N76" s="77" t="s">
        <v>28</v>
      </c>
      <c r="O76" s="135">
        <v>6</v>
      </c>
      <c r="P76" s="136"/>
      <c r="Q76" s="135">
        <v>2</v>
      </c>
      <c r="R76" s="135">
        <v>3</v>
      </c>
      <c r="S76" s="77">
        <v>4</v>
      </c>
      <c r="T76" s="77" t="s">
        <v>170</v>
      </c>
      <c r="U76" t="s">
        <v>171</v>
      </c>
    </row>
    <row r="77" spans="1:21" ht="62.5" hidden="1">
      <c r="N77" s="77" t="s">
        <v>160</v>
      </c>
      <c r="O77" s="84" t="s">
        <v>67</v>
      </c>
      <c r="P77" s="137"/>
      <c r="Q77" s="84" t="s">
        <v>66</v>
      </c>
      <c r="R77" s="84" t="s">
        <v>193</v>
      </c>
      <c r="S77" s="84" t="s">
        <v>190</v>
      </c>
      <c r="T77" s="137"/>
      <c r="U77" s="138"/>
    </row>
    <row r="78" spans="1:21" ht="62.5" hidden="1">
      <c r="N78" s="77" t="s">
        <v>169</v>
      </c>
      <c r="O78" s="84" t="s">
        <v>67</v>
      </c>
      <c r="P78" s="137"/>
      <c r="Q78" s="84" t="s">
        <v>66</v>
      </c>
      <c r="R78" s="84" t="s">
        <v>191</v>
      </c>
      <c r="S78" s="84" t="s">
        <v>188</v>
      </c>
      <c r="T78" s="84" t="s">
        <v>189</v>
      </c>
      <c r="U78" s="84" t="s">
        <v>192</v>
      </c>
    </row>
    <row r="79" spans="1:21" ht="112.5" hidden="1">
      <c r="N79" s="139" t="s">
        <v>105</v>
      </c>
      <c r="O79" s="84" t="s">
        <v>174</v>
      </c>
      <c r="P79" s="84" t="s">
        <v>175</v>
      </c>
      <c r="Q79" s="84" t="s">
        <v>176</v>
      </c>
      <c r="R79" s="84" t="s">
        <v>173</v>
      </c>
      <c r="S79" s="84" t="s">
        <v>172</v>
      </c>
    </row>
    <row r="80" spans="1:21" ht="112.5" hidden="1">
      <c r="N80" s="140" t="s">
        <v>106</v>
      </c>
      <c r="O80" s="84" t="s">
        <v>174</v>
      </c>
      <c r="P80" s="84" t="s">
        <v>177</v>
      </c>
      <c r="Q80" s="84" t="s">
        <v>178</v>
      </c>
      <c r="R80" s="84" t="s">
        <v>173</v>
      </c>
      <c r="S80" s="84" t="s">
        <v>172</v>
      </c>
    </row>
    <row r="81" spans="9:21" hidden="1"/>
    <row r="82" spans="9:21" hidden="1"/>
    <row r="83" spans="9:21" hidden="1"/>
    <row r="84" spans="9:21" hidden="1"/>
    <row r="85" spans="9:21" ht="14" hidden="1">
      <c r="I85" s="141"/>
      <c r="J85" s="141"/>
      <c r="O85" s="227" t="s">
        <v>35</v>
      </c>
      <c r="P85" s="227"/>
      <c r="Q85" s="227"/>
      <c r="R85" s="227"/>
      <c r="S85" s="227"/>
      <c r="T85" s="227"/>
      <c r="U85" s="227"/>
    </row>
    <row r="86" spans="9:21" ht="14" hidden="1">
      <c r="O86" s="148"/>
      <c r="P86" s="148"/>
      <c r="Q86" s="148"/>
      <c r="R86" s="148"/>
      <c r="S86" s="148"/>
      <c r="T86" s="148"/>
      <c r="U86" s="148"/>
    </row>
    <row r="87" spans="9:21" ht="14" hidden="1">
      <c r="O87" s="148"/>
      <c r="P87" s="148"/>
      <c r="Q87" s="148"/>
      <c r="R87" s="148"/>
      <c r="S87" s="148"/>
      <c r="T87" s="148"/>
      <c r="U87" s="148"/>
    </row>
    <row r="88" spans="9:21" ht="14" hidden="1">
      <c r="O88" s="148"/>
      <c r="P88" s="148"/>
      <c r="Q88" s="148"/>
      <c r="R88" s="148"/>
      <c r="S88" s="148"/>
      <c r="T88" s="148"/>
      <c r="U88" s="148"/>
    </row>
    <row r="89" spans="9:21" ht="14" hidden="1">
      <c r="I89" s="141"/>
      <c r="J89" s="141"/>
      <c r="O89" s="89" t="s">
        <v>5</v>
      </c>
      <c r="P89" s="89" t="s">
        <v>6</v>
      </c>
      <c r="Q89" s="89" t="s">
        <v>7</v>
      </c>
      <c r="R89" s="89" t="s">
        <v>8</v>
      </c>
      <c r="S89" s="89" t="s">
        <v>9</v>
      </c>
      <c r="T89" s="89" t="s">
        <v>10</v>
      </c>
      <c r="U89" s="89" t="s">
        <v>36</v>
      </c>
    </row>
    <row r="90" spans="9:21" ht="14" hidden="1">
      <c r="N90" s="77" t="s">
        <v>160</v>
      </c>
      <c r="O90" s="90" t="s">
        <v>38</v>
      </c>
      <c r="P90" s="90" t="s">
        <v>39</v>
      </c>
      <c r="Q90" s="77" t="s">
        <v>40</v>
      </c>
      <c r="R90" s="90" t="s">
        <v>41</v>
      </c>
      <c r="S90" s="77" t="s">
        <v>42</v>
      </c>
      <c r="T90" s="77" t="s">
        <v>43</v>
      </c>
      <c r="U90" s="77" t="s">
        <v>44</v>
      </c>
    </row>
    <row r="91" spans="9:21" hidden="1">
      <c r="N91" s="77" t="s">
        <v>169</v>
      </c>
      <c r="O91" s="77" t="s">
        <v>45</v>
      </c>
      <c r="P91" s="77" t="s">
        <v>46</v>
      </c>
      <c r="Q91" s="77" t="s">
        <v>47</v>
      </c>
      <c r="R91" s="77" t="s">
        <v>39</v>
      </c>
      <c r="S91" s="77" t="s">
        <v>48</v>
      </c>
      <c r="T91" s="77" t="s">
        <v>49</v>
      </c>
      <c r="U91" s="77" t="s">
        <v>50</v>
      </c>
    </row>
    <row r="92" spans="9:21" hidden="1">
      <c r="N92" s="77"/>
      <c r="O92" s="77"/>
      <c r="P92" s="77"/>
      <c r="Q92" s="77"/>
      <c r="R92" s="77"/>
      <c r="S92" s="77"/>
      <c r="T92" s="97"/>
      <c r="U92" s="97"/>
    </row>
    <row r="93" spans="9:21" hidden="1">
      <c r="N93" s="75"/>
      <c r="O93" s="77"/>
      <c r="P93" s="77"/>
      <c r="Q93" s="77"/>
      <c r="R93" s="77"/>
      <c r="S93" s="77"/>
      <c r="T93" s="97"/>
      <c r="U93" s="97"/>
    </row>
    <row r="94" spans="9:21" hidden="1"/>
    <row r="95" spans="9:21" ht="13" hidden="1">
      <c r="O95" s="91" t="s">
        <v>26</v>
      </c>
    </row>
    <row r="96" spans="9:21" ht="18.5" hidden="1" customHeight="1">
      <c r="O96" s="77" t="s">
        <v>160</v>
      </c>
    </row>
    <row r="97" spans="15:18" ht="21.5" hidden="1" customHeight="1">
      <c r="O97" s="77" t="s">
        <v>169</v>
      </c>
    </row>
    <row r="98" spans="15:18" ht="13" hidden="1">
      <c r="O98" s="77"/>
      <c r="R98" s="91" t="s">
        <v>27</v>
      </c>
    </row>
    <row r="99" spans="15:18" ht="13" hidden="1">
      <c r="O99" s="77"/>
      <c r="Q99" s="3" t="s">
        <v>126</v>
      </c>
      <c r="R99" s="91" t="s">
        <v>70</v>
      </c>
    </row>
    <row r="100" spans="15:18" ht="13" hidden="1">
      <c r="Q100" s="3" t="s">
        <v>127</v>
      </c>
      <c r="R100" s="91" t="s">
        <v>73</v>
      </c>
    </row>
    <row r="101" spans="15:18" ht="13" hidden="1">
      <c r="Q101" s="3" t="s">
        <v>128</v>
      </c>
      <c r="R101" s="91" t="s">
        <v>74</v>
      </c>
    </row>
    <row r="102" spans="15:18" ht="13" hidden="1">
      <c r="Q102" s="3" t="s">
        <v>129</v>
      </c>
      <c r="R102" s="91" t="s">
        <v>75</v>
      </c>
    </row>
    <row r="103" spans="15:18" hidden="1">
      <c r="Q103" s="3" t="s">
        <v>130</v>
      </c>
      <c r="R103" s="77" t="s">
        <v>85</v>
      </c>
    </row>
    <row r="104" spans="15:18" hidden="1">
      <c r="Q104" s="3" t="s">
        <v>131</v>
      </c>
      <c r="R104" s="77" t="s">
        <v>96</v>
      </c>
    </row>
    <row r="105" spans="15:18" hidden="1">
      <c r="Q105" s="3" t="s">
        <v>132</v>
      </c>
      <c r="R105" s="77" t="s">
        <v>86</v>
      </c>
    </row>
    <row r="106" spans="15:18" hidden="1">
      <c r="Q106" s="3" t="s">
        <v>133</v>
      </c>
      <c r="R106" s="77" t="s">
        <v>87</v>
      </c>
    </row>
    <row r="107" spans="15:18" hidden="1">
      <c r="Q107" s="3" t="s">
        <v>134</v>
      </c>
      <c r="R107" s="77" t="s">
        <v>88</v>
      </c>
    </row>
    <row r="108" spans="15:18" hidden="1">
      <c r="Q108" s="3" t="s">
        <v>135</v>
      </c>
      <c r="R108" s="77" t="s">
        <v>89</v>
      </c>
    </row>
    <row r="109" spans="15:18" hidden="1">
      <c r="Q109" s="3" t="s">
        <v>136</v>
      </c>
      <c r="R109" s="77" t="s">
        <v>90</v>
      </c>
    </row>
    <row r="110" spans="15:18" hidden="1">
      <c r="Q110" s="3" t="s">
        <v>137</v>
      </c>
      <c r="R110" s="77" t="s">
        <v>91</v>
      </c>
    </row>
  </sheetData>
  <sheetProtection algorithmName="SHA-512" hashValue="kNxGB0euRw8Xau2NgpIgLtECB/kwg9uLOXl3n5ENar1QdUb91Z2XuGkT//1WGjZDuPwskbyBqInn3x67Za/8jQ==" saltValue="LtgdxXQekbAgK/x5NP5YOA==" spinCount="100000" sheet="1" objects="1" scenarios="1"/>
  <protectedRanges>
    <protectedRange sqref="B10" name="Bereich3"/>
    <protectedRange sqref="C8" name="Bereich2"/>
    <protectedRange sqref="C7" name="Bereich1"/>
  </protectedRanges>
  <mergeCells count="42">
    <mergeCell ref="O85:U85"/>
    <mergeCell ref="B45:B48"/>
    <mergeCell ref="A52:A53"/>
    <mergeCell ref="B52:G52"/>
    <mergeCell ref="B55:B56"/>
    <mergeCell ref="A60:A61"/>
    <mergeCell ref="B60:D60"/>
    <mergeCell ref="J60:J61"/>
    <mergeCell ref="K60:M60"/>
    <mergeCell ref="A66:A67"/>
    <mergeCell ref="B66:G66"/>
    <mergeCell ref="B68:B71"/>
    <mergeCell ref="A33:D34"/>
    <mergeCell ref="E33:N34"/>
    <mergeCell ref="A35:D36"/>
    <mergeCell ref="E37:Q37"/>
    <mergeCell ref="A41:A42"/>
    <mergeCell ref="B41:G41"/>
    <mergeCell ref="A27:D28"/>
    <mergeCell ref="E27:N28"/>
    <mergeCell ref="A29:D30"/>
    <mergeCell ref="E29:N30"/>
    <mergeCell ref="A31:D32"/>
    <mergeCell ref="E31:N32"/>
    <mergeCell ref="A21:D21"/>
    <mergeCell ref="E22:G22"/>
    <mergeCell ref="A23:D24"/>
    <mergeCell ref="E23:N24"/>
    <mergeCell ref="A25:D26"/>
    <mergeCell ref="E25:N26"/>
    <mergeCell ref="A19:C19"/>
    <mergeCell ref="A2:D2"/>
    <mergeCell ref="G2:J2"/>
    <mergeCell ref="G7:H7"/>
    <mergeCell ref="I7:J7"/>
    <mergeCell ref="G8:H8"/>
    <mergeCell ref="I8:J8"/>
    <mergeCell ref="A12:C12"/>
    <mergeCell ref="A13:C13"/>
    <mergeCell ref="A15:C15"/>
    <mergeCell ref="A16:C16"/>
    <mergeCell ref="A18:C18"/>
  </mergeCells>
  <dataValidations count="1">
    <dataValidation type="list" allowBlank="1" showInputMessage="1" showErrorMessage="1" sqref="C8" xr:uid="{FC61F04F-F0C0-4593-8B93-97F01089057C}">
      <formula1>$R$99:$R$110</formula1>
    </dataValidation>
  </dataValidations>
  <pageMargins left="0.7" right="0.7" top="0.78740157499999996" bottom="0.78740157499999996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BRAWO® Resins</vt:lpstr>
      <vt:lpstr>BRAWO® UVPox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Günzel Dominik</dc:creator>
  <cp:lastModifiedBy>Günzel Dominik</cp:lastModifiedBy>
  <dcterms:created xsi:type="dcterms:W3CDTF">2024-03-06T15:07:44Z</dcterms:created>
  <dcterms:modified xsi:type="dcterms:W3CDTF">2024-04-18T11:42:14Z</dcterms:modified>
</cp:coreProperties>
</file>